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r\Desktop\Nova pasta\"/>
    </mc:Choice>
  </mc:AlternateContent>
  <xr:revisionPtr revIDLastSave="0" documentId="13_ncr:1_{8522E9F1-C733-4CC9-9E09-877FEB548D46}" xr6:coauthVersionLast="45" xr6:coauthVersionMax="45" xr10:uidLastSave="{00000000-0000-0000-0000-000000000000}"/>
  <bookViews>
    <workbookView xWindow="-120" yWindow="-120" windowWidth="29040" windowHeight="15840" tabRatio="756" xr2:uid="{00000000-000D-0000-FFFF-FFFF00000000}"/>
  </bookViews>
  <sheets>
    <sheet name="Orçamento" sheetId="50" r:id="rId1"/>
    <sheet name="BDI" sheetId="111" r:id="rId2"/>
    <sheet name="Cronograma" sheetId="112" r:id="rId3"/>
  </sheets>
  <definedNames>
    <definedName name="_Fill" localSheetId="0" hidden="1">#REF!</definedName>
    <definedName name="_Fill" hidden="1">#REF!</definedName>
    <definedName name="_xlnm._FilterDatabase" localSheetId="0" hidden="1">Orçamento!$B$9:$J$70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demir" hidden="1">{#N/A,#N/A,FALSE,"Cronograma";#N/A,#N/A,FALSE,"Cronogr. 2"}</definedName>
    <definedName name="_xlnm.Print_Area" localSheetId="2">Cronograma!$A$1:$G$46</definedName>
    <definedName name="_xlnm.Print_Area" localSheetId="0">Orçamento!$A$1:$J$75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Orçamento!$2:$9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6" i="50" l="1"/>
  <c r="J15" i="50"/>
  <c r="I15" i="50"/>
  <c r="B33" i="112" l="1"/>
  <c r="I62" i="50" l="1"/>
  <c r="J62" i="50" s="1"/>
  <c r="J63" i="50" l="1"/>
  <c r="C33" i="112"/>
  <c r="B27" i="112"/>
  <c r="B24" i="112"/>
  <c r="B21" i="112"/>
  <c r="I54" i="50"/>
  <c r="J54" i="50" s="1"/>
  <c r="I53" i="50"/>
  <c r="J53" i="50" s="1"/>
  <c r="F53" i="50"/>
  <c r="I52" i="50"/>
  <c r="J52" i="50" s="1"/>
  <c r="I51" i="50"/>
  <c r="J51" i="50" s="1"/>
  <c r="I50" i="50"/>
  <c r="J50" i="50" s="1"/>
  <c r="F35" i="112" l="1"/>
  <c r="G35" i="112"/>
  <c r="G6" i="112" s="1"/>
  <c r="J55" i="50"/>
  <c r="C27" i="112" s="1"/>
  <c r="E29" i="112" s="1"/>
  <c r="B36" i="112"/>
  <c r="B30" i="112"/>
  <c r="B18" i="112"/>
  <c r="B15" i="112"/>
  <c r="B12" i="112"/>
  <c r="B9" i="112"/>
  <c r="F29" i="112" l="1"/>
  <c r="I66" i="50"/>
  <c r="I58" i="50"/>
  <c r="I46" i="50"/>
  <c r="I45" i="50"/>
  <c r="I44" i="50"/>
  <c r="I43" i="50"/>
  <c r="I42" i="50"/>
  <c r="I38" i="50"/>
  <c r="I37" i="50"/>
  <c r="I36" i="50"/>
  <c r="I35" i="50"/>
  <c r="I31" i="50"/>
  <c r="I30" i="50"/>
  <c r="I29" i="50"/>
  <c r="I25" i="50"/>
  <c r="I24" i="50"/>
  <c r="J43" i="50" l="1"/>
  <c r="J44" i="50"/>
  <c r="J45" i="50"/>
  <c r="J46" i="50"/>
  <c r="J36" i="50"/>
  <c r="F37" i="50"/>
  <c r="J37" i="50" s="1"/>
  <c r="F29" i="50"/>
  <c r="J25" i="50"/>
  <c r="I20" i="50"/>
  <c r="J20" i="50" s="1"/>
  <c r="J31" i="50" l="1"/>
  <c r="I14" i="50"/>
  <c r="J14" i="50" s="1"/>
  <c r="J66" i="50" l="1"/>
  <c r="J67" i="50" s="1"/>
  <c r="C36" i="112" s="1"/>
  <c r="J58" i="50"/>
  <c r="J42" i="50"/>
  <c r="J47" i="50" s="1"/>
  <c r="C24" i="112" s="1"/>
  <c r="J38" i="50"/>
  <c r="J35" i="50"/>
  <c r="E26" i="112" l="1"/>
  <c r="F26" i="112"/>
  <c r="J39" i="50"/>
  <c r="C21" i="112" s="1"/>
  <c r="E23" i="112" s="1"/>
  <c r="J59" i="50"/>
  <c r="C30" i="112" s="1"/>
  <c r="G32" i="112" s="1"/>
  <c r="J24" i="50" l="1"/>
  <c r="J26" i="50" s="1"/>
  <c r="C15" i="112" s="1"/>
  <c r="I19" i="50"/>
  <c r="I13" i="50"/>
  <c r="F17" i="112" l="1"/>
  <c r="E17" i="112"/>
  <c r="J19" i="50"/>
  <c r="J21" i="50" s="1"/>
  <c r="C12" i="112" s="1"/>
  <c r="J29" i="50"/>
  <c r="J30" i="50"/>
  <c r="J13" i="50"/>
  <c r="F14" i="112" l="1"/>
  <c r="F6" i="112" s="1"/>
  <c r="E14" i="112"/>
  <c r="E6" i="112" s="1"/>
  <c r="C9" i="112"/>
  <c r="J32" i="50"/>
  <c r="J69" i="50" s="1"/>
  <c r="C5" i="112" l="1"/>
  <c r="H39" i="112" s="1"/>
  <c r="C18" i="112"/>
  <c r="C39" i="112" s="1"/>
  <c r="A2" i="112"/>
  <c r="E20" i="112" l="1"/>
  <c r="E11" i="112" l="1"/>
  <c r="G38" i="112" l="1"/>
  <c r="L2" i="50" l="1"/>
</calcChain>
</file>

<file path=xl/sharedStrings.xml><?xml version="1.0" encoding="utf-8"?>
<sst xmlns="http://schemas.openxmlformats.org/spreadsheetml/2006/main" count="219" uniqueCount="122">
  <si>
    <t>Custo TOTAL com BDI incluso</t>
  </si>
  <si>
    <t xml:space="preserve">Planilha Orçamentária </t>
  </si>
  <si>
    <t>CÓDIGO</t>
  </si>
  <si>
    <t>FONTE</t>
  </si>
  <si>
    <t>DESCRIÇÃO DOS SERVIÇOS</t>
  </si>
  <si>
    <t>UNID.</t>
  </si>
  <si>
    <t>QUANT.</t>
  </si>
  <si>
    <t>SINAPI</t>
  </si>
  <si>
    <t xml:space="preserve">Subtotal </t>
  </si>
  <si>
    <t>PR. UNIT.(R$) SEM BDI</t>
  </si>
  <si>
    <t>PR. UNIT.(R$) COM BDI</t>
  </si>
  <si>
    <t>Preço base: Sinapi junho com desoneração/2015</t>
  </si>
  <si>
    <t>PR. UNIT.(R$)</t>
  </si>
  <si>
    <t>BDI :</t>
  </si>
  <si>
    <t>C/ BDI</t>
  </si>
  <si>
    <t>S/ BDI</t>
  </si>
  <si>
    <t>SETOP</t>
  </si>
  <si>
    <t xml:space="preserve">m </t>
  </si>
  <si>
    <t>COMPOSIÇÃO DO BDI (BONIFICAÇÕES E DESPESAS INDIRETAS)</t>
  </si>
  <si>
    <r>
      <t xml:space="preserve">REFERÊNCIA
</t>
    </r>
    <r>
      <rPr>
        <sz val="12"/>
        <color theme="1"/>
        <rFont val="Times"/>
        <family val="1"/>
      </rPr>
      <t>mai-19</t>
    </r>
  </si>
  <si>
    <r>
      <rPr>
        <b/>
        <sz val="12"/>
        <color theme="1"/>
        <rFont val="Times"/>
        <family val="1"/>
      </rPr>
      <t>DESONERAÇÃO</t>
    </r>
    <r>
      <rPr>
        <sz val="12"/>
        <color theme="1"/>
        <rFont val="Times"/>
        <family val="1"/>
      </rPr>
      <t xml:space="preserve">
Sim</t>
    </r>
  </si>
  <si>
    <t>Conforme legislação tributária, definir estimativa de percentual da base de cálculo para o ISS:</t>
  </si>
  <si>
    <t>Sobre a base de cálculo, definir a  respectiva alíquota do ISS (entre 2% e 5%):</t>
  </si>
  <si>
    <t>ITENS</t>
  </si>
  <si>
    <t>SIGLAS</t>
  </si>
  <si>
    <t>%
ADOTADO</t>
  </si>
  <si>
    <t>SITUAÇÃO</t>
  </si>
  <si>
    <t>1º QUARTIL</t>
  </si>
  <si>
    <t>MÉDIO</t>
  </si>
  <si>
    <t>3º QUARTIL</t>
  </si>
  <si>
    <t>Administração Central</t>
  </si>
  <si>
    <t>AC</t>
  </si>
  <si>
    <t>-</t>
  </si>
  <si>
    <t>Seguro e Garantia</t>
  </si>
  <si>
    <t>SG</t>
  </si>
  <si>
    <t>Risco</t>
  </si>
  <si>
    <t>R</t>
  </si>
  <si>
    <t>Despesas Financeiras</t>
  </si>
  <si>
    <t>DF</t>
  </si>
  <si>
    <t>Lucro</t>
  </si>
  <si>
    <t>L</t>
  </si>
  <si>
    <t>Tributos (Impostos COFINS 3%, e PIS 0,65 %)</t>
  </si>
  <si>
    <t>CP</t>
  </si>
  <si>
    <t>Trbutos (ISS, variável de acordo com Município)</t>
  </si>
  <si>
    <t>ISS</t>
  </si>
  <si>
    <t>Tributos (Contribuição Previdenciária sobre a Receita Bruta - 0% ou  4,5% - Desoneração)</t>
  </si>
  <si>
    <t>CPRB</t>
  </si>
  <si>
    <t>OK</t>
  </si>
  <si>
    <t>BDI COM Desoneração</t>
  </si>
  <si>
    <t>BDI DES</t>
  </si>
  <si>
    <t>Os valores de BDI foram calculados com o emprego da fórmula:
BDI.DES =      (1 + AC + S + R + G) * (1 + DF) * (1+ L)
                       ___________________________________
                      (1 - CP - ISS - CPRB)</t>
  </si>
  <si>
    <t>Declaro para os devidos fins que, conforme legislação tributária municipal, a base de Cálculo para Construção Civil é de 100%, com a respectiva alíquota de 
3%.</t>
  </si>
  <si>
    <t>Declaro para os devidos fins que o regime de Contribuição Previdenciária sobre a Receita Bruta adotado para elaboração do orçamento foi COM desoneração, e que esta é a alternativa mais adequada para a Administração Pública.</t>
  </si>
  <si>
    <t>CRONOGRAMA FÍSICO FINANCEIRO</t>
  </si>
  <si>
    <t>Item</t>
  </si>
  <si>
    <t>Descrição de Metas</t>
  </si>
  <si>
    <t>Valores 
Totais (R$)</t>
  </si>
  <si>
    <t>Parcela (%)</t>
  </si>
  <si>
    <t>Acumulado (%)</t>
  </si>
  <si>
    <t>Acumulado (R$)</t>
  </si>
  <si>
    <r>
      <rPr>
        <b/>
        <sz val="10"/>
        <color theme="1"/>
        <rFont val="Times New Roman"/>
        <family val="1"/>
      </rPr>
      <t xml:space="preserve">
________________________________________
Fernando Ferreira Rocha</t>
    </r>
    <r>
      <rPr>
        <sz val="10"/>
        <color theme="1"/>
        <rFont val="Times New Roman"/>
        <family val="1"/>
      </rPr>
      <t xml:space="preserve">
Engenheiro Civil - CREA: 77.437/D-MG</t>
    </r>
  </si>
  <si>
    <t>VALOR (R$)</t>
  </si>
  <si>
    <t xml:space="preserve">PREFEITURA DE CARMO DO PARANAIBA </t>
  </si>
  <si>
    <t>Início da Obra
Fev/2020</t>
  </si>
  <si>
    <t>Parcela (R$)</t>
  </si>
  <si>
    <r>
      <rPr>
        <b/>
        <sz val="12"/>
        <color theme="1"/>
        <rFont val="Times"/>
        <family val="1"/>
      </rPr>
      <t xml:space="preserve">LOCAL :CARMO DO PARANAIBA </t>
    </r>
    <r>
      <rPr>
        <sz val="12"/>
        <color theme="1"/>
        <rFont val="Times"/>
        <family val="1"/>
      </rPr>
      <t xml:space="preserve">
Carmo do Paranaíba - MG</t>
    </r>
  </si>
  <si>
    <t>m²</t>
  </si>
  <si>
    <t>m³</t>
  </si>
  <si>
    <t>LIMPEZA FINAL PARA ENTREGA DA OBRA</t>
  </si>
  <si>
    <t>SERVIÇOS PRELIMINARES</t>
  </si>
  <si>
    <t>SINAPI-I</t>
  </si>
  <si>
    <t>PLACA DE OBRA (PARA CONSTRUCAO CIVIL) EM CHAPA GALVANIZADA *N. 22*, ADESIVADA, DE *2,0 X 1,125* M</t>
  </si>
  <si>
    <t>MONTAGEM E DESMONTAGEM DE FÔRMA DE PILARES RETANGULARES E ESTRUTURAS SIMILARES COM ÁREA MÉDIA DAS SEÇÕES MENOR OU IGUAL A 0,25 M², PÉ-DIREITO SIMPLES, EM MADEIRA SERRADA, 1 UTILIZAÇÃO. AF_12/2015</t>
  </si>
  <si>
    <t>CONCRETAGEM DE PILARES, FCK = 25 MPA,  COM USO DE BALDES EM EDIFICAÇÃO COM SEÇÃO MÉDIA DE PILARES MENOR OU IGUAL A 0,25 M² - LANÇAMENTO, ADENSAMENTO E ACABAMENTO. AF_12/2015</t>
  </si>
  <si>
    <t>ARMAÇÃO DE PILAR OU VIGA DE UMA ESTRUTURA CONVENCIONAL DE CONCRETO ARMADO EM UMA EDIFICAÇÃO TÉRREA OU SOBRADO UTILIZANDO AÇO CA-60 DE 5,0 MM - MONTAGEM. AF_12/2015</t>
  </si>
  <si>
    <t>M2</t>
  </si>
  <si>
    <t>M3</t>
  </si>
  <si>
    <t>KG</t>
  </si>
  <si>
    <t>ALVENARIA DE BLOCO DE CONCRETO</t>
  </si>
  <si>
    <t>ATERRO</t>
  </si>
  <si>
    <t>FUNDAÇÃO - ESTACAS</t>
  </si>
  <si>
    <t>ESTRUTURAS DE CONCRETO ARMADO - PILARES</t>
  </si>
  <si>
    <t>ESTRUTURAS DE CONCRETO ARMADO - BLOCOS</t>
  </si>
  <si>
    <t>ESTRUTURAS DE CONCRETO ARMADO - VIGAS</t>
  </si>
  <si>
    <t>PONTE - MADEIRAMENTO</t>
  </si>
  <si>
    <t>ED-50266</t>
  </si>
  <si>
    <t>MOVIMENTAÇÃO DE CURSO DO RIO</t>
  </si>
  <si>
    <t>COMP 02</t>
  </si>
  <si>
    <t>ALVENARIA DE VEDAÇÃO DE BLOCOS VAZADOS DE CONCRETO DE 19X19X39CM (ESPESSURA 19CM) DE PAREDES COM ÁREA LÍQUIDA MAIOR OU IGUAL A 6M² COM VÃOS E ARGAMASSA DE ASSENTAMENTO COM PREPARO EM BETONEIRA. AF_06/2014</t>
  </si>
  <si>
    <t>CONCRETO FCK = 15MPA, TRAÇO 1:3,4:3,5 (CIMENTO/ AREIA MÉDIA/ BRITA 1)  - PREPARO MECÂNICO COM BETONEIRA 400 L. AF_07/2016</t>
  </si>
  <si>
    <t>APLICAÇÃO DE PEDRA DE MÃO EM SAPATAS, ARRIMOS E TUBULÕES</t>
  </si>
  <si>
    <t>CONCRETAGEM DE RADIER, PISO OU LAJE SOBRE SOLO, FCK 30 MPA, PARA ESPESSURA DE 10 CM - LANÇAMENTO, ADENSAMENTO E ACABAMENTO. AF_09/2017</t>
  </si>
  <si>
    <t>ED-48326</t>
  </si>
  <si>
    <t>ESTACA ESCAVADA MECANICAMENTE, SEM FLUIDO ESTABILIZANTE, COM 25CM DE DIÂMETRO, CONCRETO LANÇADO POR CAMINHÃO BETONEIRA (EXCLUSIVE MOBILIZAÇÃO E DESMOBILIZAÇÃO). AF_01/2020</t>
  </si>
  <si>
    <t>CORTE E DOBRA DE AÇO CA-60, DIÂMETRO DE 5,0 MM, UTILIZADO EM ESTRUTURAS DIVERSAS, EXCETO LAJES. AF_12/2015</t>
  </si>
  <si>
    <t>ARMAÇÃO UTILIZANDO AÇO CA-25 DE 8,0 MM - MONTAGEM. AF_12/2015</t>
  </si>
  <si>
    <t>kg</t>
  </si>
  <si>
    <t>FABRICAÇÃO DE FÔRMA PARA PILARES E ESTRUTURAS SIMILARES, EM CHAPA DE MADEIRA COMPENSADA RESINADA, E = 17 MM. AF_09/2020</t>
  </si>
  <si>
    <t>ARMAÇÃO DE PILAR OU VIGA DE UMA ESTRUTURA CONVENCIONAL DE CONCRETO ARMADO EM UM EDIFÍCIO DE MÚLTIPLOS PAVIMENTOS UTILIZANDO AÇO CA-50 DE 12,5 MM - MONTAGEM. AF_12/2015</t>
  </si>
  <si>
    <t>FABRICAÇÃO, MONTAGEM E DESMONTAGEM DE FÔRMA PARA BLOCO DE COROAMENTO, EM MADEIRA SERRADA, E=25 MM, 4 UTILIZAÇÕES. AF_06/2017</t>
  </si>
  <si>
    <t>CONCRETAGEM DE BLOCOS DE COROAMENTO E VIGAS BALDRAME, FCK 30 MPA, COM USO DE JERICA  LANÇAMENTO, ADENSAMENTO E ACABAMENTO. AF_06/2017</t>
  </si>
  <si>
    <t>ARMAÇÃO DE BLOCO, VIGA BALDRAME OU SAPATA UTILIZANDO AÇO CA-50 DE 6,3 MM - MONTAGEM. AF_06/2017</t>
  </si>
  <si>
    <t>ARMAÇÃO DE BLOCO, VIGA BALDRAME OU SAPATA UTILIZANDO AÇO CA-50 DE 10 MM - MONTAGEM. AF_06/2017</t>
  </si>
  <si>
    <t>EXECUÇÃO DE PISO DE MADEIRA</t>
  </si>
  <si>
    <t>COMP 01</t>
  </si>
  <si>
    <t>Parcela 1
Abril/2021</t>
  </si>
  <si>
    <t>Parcela 2
Maio/2021</t>
  </si>
  <si>
    <t>Parcela 3
Junho/2021</t>
  </si>
  <si>
    <t>Parcela 4
Julho/2021</t>
  </si>
  <si>
    <t xml:space="preserve">CRONOGRAMA GLOBAL </t>
  </si>
  <si>
    <t>Obra: PONTE DA BARRA</t>
  </si>
  <si>
    <t xml:space="preserve">
Fernando Ferreira Rocha
Engenheiro Civil – CREA: MG –77437/D
</t>
  </si>
  <si>
    <t>Fernando Ferreira Rocha
Engenheiro Civil – CREA: MG –77437/D</t>
  </si>
  <si>
    <t>PONTE - VIGAS I</t>
  </si>
  <si>
    <t>VIGA METÁLICA EM PERFIL LAMINADO OU SOLDADO EM AÇO ESTRUTURAL, COM CONEXÕES PARAFUSADAS, INCLUSOS MÃO DE OBRA, TRANSPORTE E IÇAMENTO UTILIZANDO GUINDASTE - FORNECIMENTO E INSTALAÇÃO. AF_01/2020_P</t>
  </si>
  <si>
    <r>
      <rPr>
        <b/>
        <sz val="12"/>
        <color theme="1"/>
        <rFont val="Times"/>
        <family val="1"/>
      </rPr>
      <t>OBRA :PONTE DA BARRA</t>
    </r>
    <r>
      <rPr>
        <sz val="12"/>
        <color theme="1"/>
        <rFont val="Times"/>
        <family val="1"/>
      </rPr>
      <t xml:space="preserve">
Conservação da Capela Santa Cruz do Monte</t>
    </r>
  </si>
  <si>
    <r>
      <rPr>
        <b/>
        <sz val="12"/>
        <color theme="1"/>
        <rFont val="Times"/>
        <family val="1"/>
      </rPr>
      <t>Local</t>
    </r>
    <r>
      <rPr>
        <sz val="12"/>
        <color theme="1"/>
        <rFont val="Times"/>
        <family val="1"/>
      </rPr>
      <t xml:space="preserve">
Carmo do Paranaíba - MG</t>
    </r>
  </si>
  <si>
    <r>
      <rPr>
        <b/>
        <sz val="12"/>
        <color theme="1"/>
        <rFont val="Times"/>
        <family val="1"/>
      </rPr>
      <t>Data</t>
    </r>
    <r>
      <rPr>
        <sz val="12"/>
        <color theme="1"/>
        <rFont val="Times"/>
        <family val="1"/>
      </rPr>
      <t xml:space="preserve">
18/02/2021</t>
    </r>
  </si>
  <si>
    <t>Data: 18/02/2021</t>
  </si>
  <si>
    <t>GERADOR PORTÁTIL MONOFÁSICO, POTÊNCIA 5500 VA, MOTOR A GASOLINA, POTÊNCIA DO MOTOR 13 CV - MATERIAIS NA OPERAÇÃO. AF_03/2016</t>
  </si>
  <si>
    <t>H</t>
  </si>
  <si>
    <t>93414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</si>
</sst>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#,##0.00&quot; &quot;;&quot; (&quot;#,##0.00&quot;)&quot;;&quot; -&quot;#&quot; &quot;;@&quot; &quot;"/>
    <numFmt numFmtId="167" formatCode="#,##0.00&quot; &quot;;&quot;-&quot;#,##0.00&quot; &quot;;&quot; -&quot;#&quot; &quot;;@&quot; &quot;"/>
    <numFmt numFmtId="168" formatCode="[$R$-416]&quot; &quot;#,##0.00;[Red]&quot;-&quot;[$R$-416]&quot; &quot;#,##0.00"/>
    <numFmt numFmtId="169" formatCode="_-* #,##0.00\ _€_-;\-* #,##0.00\ _€_-;_-* &quot;-&quot;??\ _€_-;_-@_-"/>
    <numFmt numFmtId="170" formatCode="#\,##0.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\$#."/>
    <numFmt numFmtId="174" formatCode="#.00"/>
    <numFmt numFmtId="175" formatCode="0.00_)"/>
    <numFmt numFmtId="176" formatCode="%#.00"/>
    <numFmt numFmtId="177" formatCode="#\,##0.00"/>
    <numFmt numFmtId="178" formatCode="#,"/>
    <numFmt numFmtId="179" formatCode="&quot;R$&quot;\ #,##0.00"/>
  </numFmts>
  <fonts count="50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Times"/>
      <family val="1"/>
    </font>
    <font>
      <sz val="12"/>
      <color theme="1"/>
      <name val="Times"/>
      <family val="1"/>
    </font>
    <font>
      <sz val="10"/>
      <color theme="1"/>
      <name val="Times"/>
      <family val="1"/>
    </font>
    <font>
      <b/>
      <sz val="10"/>
      <color theme="1"/>
      <name val="Times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Times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12"/>
    </font>
    <font>
      <b/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24">
    <xf numFmtId="0" fontId="0" fillId="0" borderId="0"/>
    <xf numFmtId="0" fontId="12" fillId="0" borderId="0" applyNumberFormat="0" applyBorder="0" applyProtection="0"/>
    <xf numFmtId="0" fontId="12" fillId="0" borderId="0" applyNumberFormat="0" applyBorder="0" applyProtection="0"/>
    <xf numFmtId="166" fontId="12" fillId="0" borderId="0" applyBorder="0" applyProtection="0"/>
    <xf numFmtId="166" fontId="12" fillId="0" borderId="0" applyBorder="0" applyProtection="0"/>
    <xf numFmtId="0" fontId="13" fillId="0" borderId="0" applyNumberFormat="0" applyBorder="0" applyProtection="0"/>
    <xf numFmtId="0" fontId="12" fillId="0" borderId="0" applyNumberFormat="0" applyBorder="0" applyProtection="0"/>
    <xf numFmtId="167" fontId="13" fillId="0" borderId="0" applyBorder="0" applyProtection="0"/>
    <xf numFmtId="0" fontId="14" fillId="0" borderId="0" applyNumberFormat="0" applyBorder="0" applyProtection="0">
      <alignment horizontal="center"/>
    </xf>
    <xf numFmtId="0" fontId="14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168" fontId="15" fillId="0" borderId="0" applyBorder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12" fillId="0" borderId="0" applyBorder="0" applyProtection="0"/>
    <xf numFmtId="0" fontId="9" fillId="0" borderId="0"/>
    <xf numFmtId="0" fontId="9" fillId="0" borderId="0"/>
    <xf numFmtId="0" fontId="9" fillId="0" borderId="0"/>
    <xf numFmtId="0" fontId="16" fillId="0" borderId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8" fillId="0" borderId="0"/>
    <xf numFmtId="0" fontId="7" fillId="0" borderId="0"/>
    <xf numFmtId="0" fontId="18" fillId="0" borderId="0"/>
    <xf numFmtId="165" fontId="11" fillId="0" borderId="0" applyFont="0" applyFill="0" applyBorder="0" applyAlignment="0" applyProtection="0"/>
    <xf numFmtId="0" fontId="16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0" borderId="0" applyNumberFormat="0" applyBorder="0" applyProtection="0"/>
    <xf numFmtId="0" fontId="19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20" fillId="0" borderId="0"/>
    <xf numFmtId="0" fontId="17" fillId="0" borderId="0"/>
    <xf numFmtId="0" fontId="6" fillId="0" borderId="0"/>
    <xf numFmtId="9" fontId="16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9" fontId="16" fillId="0" borderId="0" applyFont="0" applyFill="0" applyBorder="0" applyAlignment="0" applyProtection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65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3" fillId="0" borderId="0"/>
    <xf numFmtId="9" fontId="22" fillId="0" borderId="0" applyFont="0" applyFill="0" applyBorder="0" applyAlignment="0" applyProtection="0"/>
    <xf numFmtId="0" fontId="24" fillId="0" borderId="0"/>
    <xf numFmtId="169" fontId="9" fillId="0" borderId="0" applyFont="0" applyFill="0" applyBorder="0" applyAlignment="0" applyProtection="0"/>
    <xf numFmtId="170" fontId="25" fillId="0" borderId="0">
      <protection locked="0"/>
    </xf>
    <xf numFmtId="0" fontId="10" fillId="6" borderId="3" applyFill="0" applyBorder="0" applyAlignment="0" applyProtection="0">
      <alignment vertical="center"/>
      <protection locked="0"/>
    </xf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3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174" fontId="25" fillId="0" borderId="0">
      <protection locked="0"/>
    </xf>
    <xf numFmtId="174" fontId="25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38" fontId="27" fillId="2" borderId="0" applyNumberFormat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8" fillId="0" borderId="0"/>
    <xf numFmtId="10" fontId="27" fillId="7" borderId="1" applyNumberFormat="0" applyBorder="0" applyAlignment="0" applyProtection="0"/>
    <xf numFmtId="0" fontId="9" fillId="0" borderId="0">
      <alignment horizontal="centerContinuous" vertical="justify"/>
    </xf>
    <xf numFmtId="0" fontId="29" fillId="0" borderId="0" applyAlignment="0">
      <alignment horizontal="center"/>
    </xf>
    <xf numFmtId="175" fontId="30" fillId="0" borderId="0"/>
    <xf numFmtId="0" fontId="31" fillId="0" borderId="0">
      <alignment horizontal="left" vertical="center" indent="12"/>
    </xf>
    <xf numFmtId="0" fontId="27" fillId="0" borderId="3" applyBorder="0">
      <alignment horizontal="left" vertical="center" wrapText="1" indent="2"/>
      <protection locked="0"/>
    </xf>
    <xf numFmtId="0" fontId="27" fillId="0" borderId="3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6" fontId="25" fillId="0" borderId="0">
      <protection locked="0"/>
    </xf>
    <xf numFmtId="176" fontId="25" fillId="0" borderId="0">
      <protection locked="0"/>
    </xf>
    <xf numFmtId="177" fontId="25" fillId="0" borderId="0">
      <protection locked="0"/>
    </xf>
    <xf numFmtId="38" fontId="21" fillId="0" borderId="0" applyFont="0" applyFill="0" applyBorder="0" applyAlignment="0" applyProtection="0"/>
    <xf numFmtId="178" fontId="32" fillId="0" borderId="0">
      <protection locked="0"/>
    </xf>
    <xf numFmtId="164" fontId="22" fillId="0" borderId="0" applyFont="0" applyFill="0" applyBorder="0" applyAlignment="0" applyProtection="0"/>
    <xf numFmtId="0" fontId="21" fillId="0" borderId="0"/>
    <xf numFmtId="0" fontId="33" fillId="0" borderId="0">
      <protection locked="0"/>
    </xf>
    <xf numFmtId="0" fontId="33" fillId="0" borderId="0">
      <protection locked="0"/>
    </xf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44" fontId="16" fillId="0" borderId="0" applyFont="0" applyFill="0" applyBorder="0" applyAlignment="0" applyProtection="0"/>
  </cellStyleXfs>
  <cellXfs count="187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165" fontId="9" fillId="0" borderId="0" xfId="26" applyFont="1" applyFill="1" applyAlignment="1">
      <alignment vertical="center"/>
    </xf>
    <xf numFmtId="165" fontId="9" fillId="0" borderId="0" xfId="26" applyFont="1" applyFill="1" applyBorder="1" applyAlignment="1">
      <alignment vertical="center"/>
    </xf>
    <xf numFmtId="0" fontId="10" fillId="0" borderId="0" xfId="10" applyFont="1" applyFill="1" applyBorder="1" applyAlignment="1">
      <alignment horizontal="left" vertical="center"/>
    </xf>
    <xf numFmtId="0" fontId="10" fillId="0" borderId="0" xfId="10" applyFont="1" applyFill="1" applyAlignment="1">
      <alignment horizontal="center" vertical="center"/>
    </xf>
    <xf numFmtId="0" fontId="34" fillId="0" borderId="0" xfId="10" applyFont="1" applyFill="1" applyBorder="1" applyAlignment="1">
      <alignment horizontal="center" vertical="center"/>
    </xf>
    <xf numFmtId="0" fontId="34" fillId="0" borderId="0" xfId="10" applyFont="1" applyFill="1" applyAlignment="1">
      <alignment vertical="center"/>
    </xf>
    <xf numFmtId="165" fontId="34" fillId="0" borderId="0" xfId="26" applyFont="1" applyFill="1" applyBorder="1" applyAlignment="1">
      <alignment vertical="center"/>
    </xf>
    <xf numFmtId="0" fontId="34" fillId="0" borderId="0" xfId="10" applyFont="1" applyFill="1" applyBorder="1" applyAlignment="1">
      <alignment vertical="center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vertical="center"/>
    </xf>
    <xf numFmtId="0" fontId="37" fillId="0" borderId="1" xfId="0" applyFont="1" applyBorder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2" fontId="36" fillId="0" borderId="1" xfId="0" applyNumberFormat="1" applyFont="1" applyBorder="1" applyAlignment="1">
      <alignment horizontal="center" vertical="center"/>
    </xf>
    <xf numFmtId="0" fontId="37" fillId="0" borderId="0" xfId="0" applyFont="1" applyAlignment="1">
      <alignment vertical="top"/>
    </xf>
    <xf numFmtId="0" fontId="37" fillId="0" borderId="0" xfId="0" applyFont="1"/>
    <xf numFmtId="0" fontId="38" fillId="0" borderId="1" xfId="122" applyFont="1" applyBorder="1"/>
    <xf numFmtId="10" fontId="38" fillId="0" borderId="1" xfId="122" applyNumberFormat="1" applyFont="1" applyBorder="1" applyAlignment="1">
      <alignment horizontal="center" vertical="center"/>
    </xf>
    <xf numFmtId="0" fontId="39" fillId="8" borderId="1" xfId="122" applyFont="1" applyFill="1" applyBorder="1" applyAlignment="1">
      <alignment horizontal="center" vertical="center"/>
    </xf>
    <xf numFmtId="0" fontId="39" fillId="8" borderId="1" xfId="122" applyFont="1" applyFill="1" applyBorder="1" applyAlignment="1">
      <alignment horizontal="center" vertical="center" wrapText="1"/>
    </xf>
    <xf numFmtId="0" fontId="38" fillId="8" borderId="1" xfId="122" applyFont="1" applyFill="1" applyBorder="1"/>
    <xf numFmtId="179" fontId="39" fillId="8" borderId="1" xfId="122" applyNumberFormat="1" applyFont="1" applyFill="1" applyBorder="1" applyAlignment="1">
      <alignment horizontal="center" vertical="center" wrapText="1"/>
    </xf>
    <xf numFmtId="10" fontId="39" fillId="8" borderId="1" xfId="122" applyNumberFormat="1" applyFont="1" applyFill="1" applyBorder="1" applyAlignment="1">
      <alignment horizontal="center" vertical="center" wrapText="1"/>
    </xf>
    <xf numFmtId="165" fontId="9" fillId="0" borderId="0" xfId="26" applyFont="1" applyFill="1" applyAlignment="1">
      <alignment horizontal="right" vertical="center"/>
    </xf>
    <xf numFmtId="165" fontId="9" fillId="0" borderId="0" xfId="26" applyFont="1" applyFill="1" applyBorder="1" applyAlignment="1">
      <alignment horizontal="right" vertical="center"/>
    </xf>
    <xf numFmtId="0" fontId="9" fillId="0" borderId="0" xfId="10" applyFont="1" applyFill="1" applyBorder="1" applyAlignment="1">
      <alignment horizontal="right" vertical="center"/>
    </xf>
    <xf numFmtId="0" fontId="9" fillId="0" borderId="0" xfId="10" applyFont="1" applyFill="1" applyAlignment="1">
      <alignment horizontal="right" vertical="center"/>
    </xf>
    <xf numFmtId="0" fontId="0" fillId="0" borderId="0" xfId="0" applyBorder="1"/>
    <xf numFmtId="2" fontId="9" fillId="0" borderId="0" xfId="10" applyNumberFormat="1" applyFont="1" applyFill="1" applyAlignment="1">
      <alignment vertical="center"/>
    </xf>
    <xf numFmtId="2" fontId="9" fillId="0" borderId="0" xfId="26" applyNumberFormat="1" applyFont="1" applyFill="1" applyAlignment="1">
      <alignment vertical="center"/>
    </xf>
    <xf numFmtId="179" fontId="42" fillId="0" borderId="1" xfId="122" applyNumberFormat="1" applyFont="1" applyBorder="1" applyAlignment="1">
      <alignment horizontal="center" vertical="center"/>
    </xf>
    <xf numFmtId="179" fontId="42" fillId="10" borderId="1" xfId="122" applyNumberFormat="1" applyFont="1" applyFill="1" applyBorder="1" applyAlignment="1">
      <alignment horizontal="center" vertical="center"/>
    </xf>
    <xf numFmtId="165" fontId="35" fillId="2" borderId="9" xfId="26" applyFont="1" applyFill="1" applyBorder="1" applyAlignment="1">
      <alignment vertical="center"/>
    </xf>
    <xf numFmtId="165" fontId="35" fillId="2" borderId="5" xfId="26" applyFont="1" applyFill="1" applyBorder="1" applyAlignment="1">
      <alignment vertical="center"/>
    </xf>
    <xf numFmtId="4" fontId="10" fillId="3" borderId="10" xfId="10" applyNumberFormat="1" applyFont="1" applyFill="1" applyBorder="1" applyAlignment="1">
      <alignment horizontal="center" vertical="center"/>
    </xf>
    <xf numFmtId="4" fontId="10" fillId="3" borderId="11" xfId="10" applyNumberFormat="1" applyFont="1" applyFill="1" applyBorder="1" applyAlignment="1">
      <alignment horizontal="center" vertical="center"/>
    </xf>
    <xf numFmtId="179" fontId="34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9" fillId="0" borderId="1" xfId="15" applyNumberFormat="1" applyFont="1" applyFill="1" applyBorder="1" applyAlignment="1">
      <alignment horizontal="center" vertical="center" wrapText="1"/>
    </xf>
    <xf numFmtId="165" fontId="29" fillId="0" borderId="1" xfId="14" applyFont="1" applyFill="1" applyBorder="1" applyAlignment="1">
      <alignment horizontal="center" vertical="center" wrapText="1"/>
    </xf>
    <xf numFmtId="165" fontId="29" fillId="0" borderId="1" xfId="15" applyFont="1" applyFill="1" applyBorder="1" applyAlignment="1">
      <alignment horizontal="right" vertical="center" wrapText="1"/>
    </xf>
    <xf numFmtId="2" fontId="29" fillId="0" borderId="0" xfId="10" applyNumberFormat="1" applyFont="1" applyFill="1" applyAlignment="1">
      <alignment vertical="center"/>
    </xf>
    <xf numFmtId="0" fontId="44" fillId="0" borderId="0" xfId="10" applyFont="1" applyFill="1" applyBorder="1" applyAlignment="1">
      <alignment horizontal="center"/>
    </xf>
    <xf numFmtId="165" fontId="44" fillId="5" borderId="0" xfId="26" applyFont="1" applyFill="1" applyBorder="1" applyAlignment="1">
      <alignment vertical="center" wrapText="1"/>
    </xf>
    <xf numFmtId="9" fontId="44" fillId="5" borderId="0" xfId="48" applyFont="1" applyFill="1" applyBorder="1" applyAlignment="1">
      <alignment horizontal="left" vertical="center" wrapText="1"/>
    </xf>
    <xf numFmtId="0" fontId="44" fillId="0" borderId="0" xfId="10" applyFont="1" applyFill="1" applyBorder="1" applyAlignment="1">
      <alignment horizontal="left"/>
    </xf>
    <xf numFmtId="0" fontId="44" fillId="0" borderId="0" xfId="10" applyFont="1" applyFill="1" applyBorder="1" applyAlignment="1">
      <alignment vertical="center"/>
    </xf>
    <xf numFmtId="0" fontId="44" fillId="0" borderId="0" xfId="10" applyFont="1" applyFill="1" applyBorder="1" applyAlignment="1">
      <alignment horizontal="right" vertical="center"/>
    </xf>
    <xf numFmtId="0" fontId="44" fillId="0" borderId="0" xfId="10" applyFont="1" applyFill="1" applyBorder="1" applyAlignment="1">
      <alignment horizontal="center" vertical="center"/>
    </xf>
    <xf numFmtId="0" fontId="44" fillId="0" borderId="0" xfId="10" applyFont="1" applyFill="1" applyBorder="1" applyAlignment="1">
      <alignment horizontal="left" vertical="center"/>
    </xf>
    <xf numFmtId="165" fontId="44" fillId="0" borderId="0" xfId="26" applyFont="1" applyFill="1" applyBorder="1" applyAlignment="1">
      <alignment horizontal="right" vertical="center"/>
    </xf>
    <xf numFmtId="0" fontId="29" fillId="0" borderId="0" xfId="10" applyFont="1" applyFill="1" applyAlignment="1">
      <alignment vertical="center"/>
    </xf>
    <xf numFmtId="49" fontId="44" fillId="3" borderId="1" xfId="10" applyNumberFormat="1" applyFont="1" applyFill="1" applyBorder="1" applyAlignment="1">
      <alignment horizontal="center" vertical="center" wrapText="1"/>
    </xf>
    <xf numFmtId="165" fontId="44" fillId="3" borderId="3" xfId="26" applyFont="1" applyFill="1" applyBorder="1" applyAlignment="1">
      <alignment horizontal="center" vertical="center" wrapText="1"/>
    </xf>
    <xf numFmtId="4" fontId="44" fillId="3" borderId="1" xfId="10" applyNumberFormat="1" applyFont="1" applyFill="1" applyBorder="1" applyAlignment="1">
      <alignment horizontal="center" vertical="center" wrapText="1"/>
    </xf>
    <xf numFmtId="2" fontId="44" fillId="3" borderId="1" xfId="10" applyNumberFormat="1" applyFont="1" applyFill="1" applyBorder="1" applyAlignment="1">
      <alignment horizontal="center" vertical="center" wrapText="1"/>
    </xf>
    <xf numFmtId="0" fontId="46" fillId="0" borderId="0" xfId="10" applyFont="1" applyFill="1" applyBorder="1" applyAlignment="1">
      <alignment horizontal="center" vertical="center"/>
    </xf>
    <xf numFmtId="0" fontId="46" fillId="0" borderId="0" xfId="10" applyFont="1" applyFill="1" applyBorder="1" applyAlignment="1">
      <alignment horizontal="left" vertical="center"/>
    </xf>
    <xf numFmtId="165" fontId="46" fillId="0" borderId="0" xfId="26" applyFont="1" applyFill="1" applyBorder="1" applyAlignment="1">
      <alignment horizontal="right" vertical="center"/>
    </xf>
    <xf numFmtId="0" fontId="46" fillId="0" borderId="0" xfId="10" applyFont="1" applyFill="1" applyBorder="1" applyAlignment="1">
      <alignment vertical="center"/>
    </xf>
    <xf numFmtId="43" fontId="46" fillId="0" borderId="0" xfId="10" applyNumberFormat="1" applyFont="1" applyFill="1" applyBorder="1" applyAlignment="1">
      <alignment vertical="center"/>
    </xf>
    <xf numFmtId="2" fontId="46" fillId="0" borderId="0" xfId="10" applyNumberFormat="1" applyFont="1" applyFill="1" applyBorder="1" applyAlignment="1">
      <alignment vertical="center"/>
    </xf>
    <xf numFmtId="0" fontId="47" fillId="3" borderId="1" xfId="10" applyFont="1" applyFill="1" applyBorder="1" applyAlignment="1">
      <alignment horizontal="center" vertical="center"/>
    </xf>
    <xf numFmtId="0" fontId="47" fillId="3" borderId="1" xfId="10" applyFont="1" applyFill="1" applyBorder="1" applyAlignment="1">
      <alignment vertical="center"/>
    </xf>
    <xf numFmtId="0" fontId="46" fillId="3" borderId="1" xfId="10" applyFont="1" applyFill="1" applyBorder="1" applyAlignment="1">
      <alignment vertical="center"/>
    </xf>
    <xf numFmtId="165" fontId="46" fillId="3" borderId="1" xfId="26" applyFont="1" applyFill="1" applyBorder="1" applyAlignment="1">
      <alignment horizontal="right" vertical="center"/>
    </xf>
    <xf numFmtId="4" fontId="46" fillId="3" borderId="1" xfId="10" applyNumberFormat="1" applyFont="1" applyFill="1" applyBorder="1" applyAlignment="1">
      <alignment vertical="center"/>
    </xf>
    <xf numFmtId="0" fontId="46" fillId="0" borderId="1" xfId="10" applyFont="1" applyFill="1" applyBorder="1" applyAlignment="1">
      <alignment horizontal="center" vertical="center"/>
    </xf>
    <xf numFmtId="0" fontId="43" fillId="0" borderId="1" xfId="0" applyFont="1" applyBorder="1" applyAlignment="1">
      <alignment wrapText="1"/>
    </xf>
    <xf numFmtId="165" fontId="46" fillId="0" borderId="1" xfId="14" applyFont="1" applyFill="1" applyBorder="1" applyAlignment="1">
      <alignment horizontal="right" vertical="center"/>
    </xf>
    <xf numFmtId="165" fontId="46" fillId="0" borderId="1" xfId="14" applyFont="1" applyFill="1" applyBorder="1" applyAlignment="1">
      <alignment vertical="center"/>
    </xf>
    <xf numFmtId="43" fontId="46" fillId="0" borderId="3" xfId="10" applyNumberFormat="1" applyFont="1" applyFill="1" applyBorder="1" applyAlignment="1">
      <alignment vertical="center"/>
    </xf>
    <xf numFmtId="2" fontId="46" fillId="4" borderId="1" xfId="10" applyNumberFormat="1" applyFont="1" applyFill="1" applyBorder="1" applyAlignment="1">
      <alignment vertical="center"/>
    </xf>
    <xf numFmtId="0" fontId="47" fillId="0" borderId="0" xfId="10" applyFont="1" applyFill="1" applyBorder="1" applyAlignment="1">
      <alignment horizontal="center" vertical="center" wrapText="1"/>
    </xf>
    <xf numFmtId="0" fontId="47" fillId="0" borderId="0" xfId="10" applyFont="1" applyFill="1" applyBorder="1" applyAlignment="1">
      <alignment vertical="center" wrapText="1"/>
    </xf>
    <xf numFmtId="0" fontId="47" fillId="0" borderId="0" xfId="10" applyFont="1" applyFill="1" applyBorder="1" applyAlignment="1">
      <alignment horizontal="right" vertical="center" wrapText="1"/>
    </xf>
    <xf numFmtId="43" fontId="47" fillId="0" borderId="0" xfId="10" applyNumberFormat="1" applyFont="1" applyFill="1" applyBorder="1" applyAlignment="1">
      <alignment vertical="center"/>
    </xf>
    <xf numFmtId="179" fontId="47" fillId="0" borderId="0" xfId="10" applyNumberFormat="1" applyFont="1" applyFill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right" vertical="center"/>
    </xf>
    <xf numFmtId="43" fontId="46" fillId="0" borderId="3" xfId="10" applyNumberFormat="1" applyFont="1" applyFill="1" applyBorder="1" applyAlignment="1">
      <alignment horizontal="right" vertical="center"/>
    </xf>
    <xf numFmtId="2" fontId="46" fillId="4" borderId="1" xfId="10" applyNumberFormat="1" applyFont="1" applyFill="1" applyBorder="1" applyAlignment="1">
      <alignment horizontal="right" vertical="center"/>
    </xf>
    <xf numFmtId="43" fontId="47" fillId="0" borderId="0" xfId="10" applyNumberFormat="1" applyFont="1" applyFill="1" applyBorder="1" applyAlignment="1">
      <alignment horizontal="right" vertical="center"/>
    </xf>
    <xf numFmtId="179" fontId="47" fillId="0" borderId="0" xfId="10" applyNumberFormat="1" applyFont="1" applyFill="1" applyBorder="1" applyAlignment="1">
      <alignment horizontal="right" vertical="center"/>
    </xf>
    <xf numFmtId="165" fontId="46" fillId="0" borderId="1" xfId="14" applyFont="1" applyFill="1" applyBorder="1" applyAlignment="1">
      <alignment horizontal="center" vertical="center"/>
    </xf>
    <xf numFmtId="43" fontId="46" fillId="0" borderId="1" xfId="10" applyNumberFormat="1" applyFont="1" applyFill="1" applyBorder="1" applyAlignment="1">
      <alignment horizontal="right" vertical="center"/>
    </xf>
    <xf numFmtId="165" fontId="46" fillId="4" borderId="1" xfId="14" applyFont="1" applyFill="1" applyBorder="1" applyAlignment="1">
      <alignment horizontal="center" vertical="center"/>
    </xf>
    <xf numFmtId="0" fontId="46" fillId="4" borderId="1" xfId="10" applyFont="1" applyFill="1" applyBorder="1" applyAlignment="1">
      <alignment horizontal="center" vertical="center"/>
    </xf>
    <xf numFmtId="2" fontId="43" fillId="0" borderId="1" xfId="0" applyNumberFormat="1" applyFont="1" applyBorder="1" applyAlignment="1">
      <alignment horizontal="right" vertical="center"/>
    </xf>
    <xf numFmtId="49" fontId="44" fillId="11" borderId="3" xfId="10" applyNumberFormat="1" applyFont="1" applyFill="1" applyBorder="1" applyAlignment="1">
      <alignment vertical="center"/>
    </xf>
    <xf numFmtId="49" fontId="44" fillId="11" borderId="2" xfId="10" applyNumberFormat="1" applyFont="1" applyFill="1" applyBorder="1" applyAlignment="1">
      <alignment vertical="center"/>
    </xf>
    <xf numFmtId="49" fontId="44" fillId="11" borderId="2" xfId="10" applyNumberFormat="1" applyFont="1" applyFill="1" applyBorder="1" applyAlignment="1">
      <alignment horizontal="right" vertical="center"/>
    </xf>
    <xf numFmtId="49" fontId="44" fillId="11" borderId="4" xfId="10" applyNumberFormat="1" applyFont="1" applyFill="1" applyBorder="1" applyAlignment="1">
      <alignment horizontal="right" vertical="center"/>
    </xf>
    <xf numFmtId="0" fontId="29" fillId="11" borderId="3" xfId="10" applyFont="1" applyFill="1" applyBorder="1" applyAlignment="1">
      <alignment vertical="center"/>
    </xf>
    <xf numFmtId="165" fontId="47" fillId="11" borderId="1" xfId="26" applyFont="1" applyFill="1" applyBorder="1" applyAlignment="1">
      <alignment horizontal="right" vertical="center"/>
    </xf>
    <xf numFmtId="179" fontId="47" fillId="11" borderId="1" xfId="26" applyNumberFormat="1" applyFont="1" applyFill="1" applyBorder="1" applyAlignment="1">
      <alignment horizontal="right" vertical="center"/>
    </xf>
    <xf numFmtId="49" fontId="44" fillId="0" borderId="0" xfId="10" applyNumberFormat="1" applyFont="1" applyFill="1" applyBorder="1" applyAlignment="1">
      <alignment vertical="center"/>
    </xf>
    <xf numFmtId="49" fontId="44" fillId="0" borderId="0" xfId="10" applyNumberFormat="1" applyFont="1" applyFill="1" applyBorder="1" applyAlignment="1">
      <alignment horizontal="right" vertical="center"/>
    </xf>
    <xf numFmtId="0" fontId="29" fillId="0" borderId="0" xfId="10" applyFont="1" applyFill="1" applyBorder="1" applyAlignment="1">
      <alignment vertical="center"/>
    </xf>
    <xf numFmtId="165" fontId="47" fillId="0" borderId="0" xfId="26" applyFont="1" applyFill="1" applyBorder="1" applyAlignment="1">
      <alignment horizontal="right" vertical="center"/>
    </xf>
    <xf numFmtId="179" fontId="47" fillId="0" borderId="0" xfId="26" applyNumberFormat="1" applyFont="1" applyFill="1" applyBorder="1" applyAlignment="1">
      <alignment horizontal="right" vertical="center"/>
    </xf>
    <xf numFmtId="2" fontId="9" fillId="0" borderId="0" xfId="10" applyNumberFormat="1" applyFont="1" applyFill="1" applyBorder="1" applyAlignment="1">
      <alignment vertical="center"/>
    </xf>
    <xf numFmtId="0" fontId="44" fillId="0" borderId="0" xfId="10" applyFont="1" applyFill="1" applyBorder="1" applyAlignment="1">
      <alignment horizontal="center" wrapText="1"/>
    </xf>
    <xf numFmtId="43" fontId="46" fillId="0" borderId="1" xfId="10" applyNumberFormat="1" applyFont="1" applyFill="1" applyBorder="1" applyAlignment="1">
      <alignment vertical="center"/>
    </xf>
    <xf numFmtId="0" fontId="29" fillId="0" borderId="1" xfId="0" applyFont="1" applyFill="1" applyBorder="1" applyAlignment="1">
      <alignment vertical="center" wrapText="1"/>
    </xf>
    <xf numFmtId="0" fontId="29" fillId="0" borderId="1" xfId="0" applyFont="1" applyFill="1" applyBorder="1" applyAlignment="1">
      <alignment wrapText="1"/>
    </xf>
    <xf numFmtId="0" fontId="29" fillId="0" borderId="1" xfId="0" applyFont="1" applyFill="1" applyBorder="1" applyAlignment="1">
      <alignment horizontal="center" vertical="center"/>
    </xf>
    <xf numFmtId="165" fontId="46" fillId="0" borderId="1" xfId="26" applyFont="1" applyFill="1" applyBorder="1" applyAlignment="1">
      <alignment horizontal="right" vertical="center"/>
    </xf>
    <xf numFmtId="4" fontId="46" fillId="0" borderId="1" xfId="10" applyNumberFormat="1" applyFont="1" applyFill="1" applyBorder="1" applyAlignment="1">
      <alignment vertical="center"/>
    </xf>
    <xf numFmtId="0" fontId="29" fillId="0" borderId="0" xfId="0" applyFont="1" applyFill="1" applyAlignment="1">
      <alignment wrapText="1"/>
    </xf>
    <xf numFmtId="0" fontId="48" fillId="0" borderId="1" xfId="0" applyFont="1" applyFill="1" applyBorder="1" applyAlignment="1">
      <alignment vertical="center" wrapText="1"/>
    </xf>
    <xf numFmtId="0" fontId="48" fillId="0" borderId="1" xfId="0" applyFont="1" applyFill="1" applyBorder="1" applyAlignment="1">
      <alignment wrapText="1"/>
    </xf>
    <xf numFmtId="0" fontId="48" fillId="0" borderId="1" xfId="0" applyFont="1" applyFill="1" applyBorder="1" applyAlignment="1">
      <alignment horizontal="center" vertical="center"/>
    </xf>
    <xf numFmtId="165" fontId="48" fillId="0" borderId="1" xfId="14" applyFont="1" applyFill="1" applyBorder="1" applyAlignment="1">
      <alignment horizontal="center" vertical="center" wrapText="1"/>
    </xf>
    <xf numFmtId="165" fontId="35" fillId="2" borderId="8" xfId="26" applyFont="1" applyFill="1" applyBorder="1" applyAlignment="1">
      <alignment vertical="center"/>
    </xf>
    <xf numFmtId="165" fontId="35" fillId="2" borderId="6" xfId="26" applyFont="1" applyFill="1" applyBorder="1" applyAlignment="1">
      <alignment vertical="center"/>
    </xf>
    <xf numFmtId="0" fontId="44" fillId="0" borderId="0" xfId="10" applyFont="1" applyFill="1" applyBorder="1" applyAlignment="1"/>
    <xf numFmtId="0" fontId="39" fillId="0" borderId="1" xfId="122" applyFont="1" applyBorder="1" applyAlignment="1">
      <alignment horizontal="center" vertical="center"/>
    </xf>
    <xf numFmtId="0" fontId="38" fillId="0" borderId="1" xfId="122" applyFont="1" applyBorder="1" applyAlignment="1">
      <alignment horizontal="center" vertical="center"/>
    </xf>
    <xf numFmtId="179" fontId="38" fillId="0" borderId="1" xfId="122" applyNumberFormat="1" applyFont="1" applyBorder="1" applyAlignment="1">
      <alignment horizontal="center" vertical="center"/>
    </xf>
    <xf numFmtId="165" fontId="35" fillId="2" borderId="0" xfId="26" applyFont="1" applyFill="1" applyBorder="1" applyAlignment="1">
      <alignment vertical="center"/>
    </xf>
    <xf numFmtId="0" fontId="49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179" fontId="0" fillId="0" borderId="0" xfId="0" applyNumberFormat="1"/>
    <xf numFmtId="0" fontId="38" fillId="0" borderId="1" xfId="122" applyFont="1" applyBorder="1" applyAlignment="1">
      <alignment horizontal="center" vertical="center"/>
    </xf>
    <xf numFmtId="179" fontId="42" fillId="0" borderId="1" xfId="123" applyNumberFormat="1" applyFont="1" applyBorder="1" applyAlignment="1">
      <alignment horizontal="center" vertical="center"/>
    </xf>
    <xf numFmtId="0" fontId="29" fillId="0" borderId="0" xfId="10" applyFont="1" applyFill="1" applyBorder="1" applyAlignment="1">
      <alignment horizontal="center" vertical="center"/>
    </xf>
    <xf numFmtId="0" fontId="44" fillId="0" borderId="0" xfId="10" applyFont="1" applyFill="1" applyBorder="1" applyAlignment="1">
      <alignment horizontal="left"/>
    </xf>
    <xf numFmtId="0" fontId="44" fillId="0" borderId="0" xfId="10" applyFont="1" applyFill="1" applyBorder="1" applyAlignment="1">
      <alignment horizontal="center" vertical="center"/>
    </xf>
    <xf numFmtId="0" fontId="44" fillId="0" borderId="0" xfId="10" applyFont="1" applyFill="1" applyBorder="1" applyAlignment="1">
      <alignment horizontal="center" wrapText="1"/>
    </xf>
    <xf numFmtId="0" fontId="29" fillId="0" borderId="0" xfId="10" applyFont="1" applyFill="1" applyBorder="1" applyAlignment="1">
      <alignment horizontal="center" vertical="center" wrapText="1"/>
    </xf>
    <xf numFmtId="0" fontId="45" fillId="0" borderId="0" xfId="10" applyFont="1" applyFill="1" applyBorder="1" applyAlignment="1">
      <alignment horizontal="center"/>
    </xf>
    <xf numFmtId="0" fontId="49" fillId="0" borderId="12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top"/>
    </xf>
    <xf numFmtId="0" fontId="37" fillId="0" borderId="1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top" wrapText="1"/>
    </xf>
    <xf numFmtId="2" fontId="36" fillId="0" borderId="3" xfId="0" applyNumberFormat="1" applyFont="1" applyBorder="1" applyAlignment="1">
      <alignment horizontal="center" vertical="center"/>
    </xf>
    <xf numFmtId="2" fontId="36" fillId="0" borderId="2" xfId="0" applyNumberFormat="1" applyFont="1" applyBorder="1" applyAlignment="1">
      <alignment horizontal="center" vertical="center"/>
    </xf>
    <xf numFmtId="2" fontId="36" fillId="0" borderId="4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7" fillId="0" borderId="3" xfId="0" applyFont="1" applyBorder="1" applyAlignment="1">
      <alignment horizontal="left" vertical="top" wrapText="1"/>
    </xf>
    <xf numFmtId="0" fontId="37" fillId="0" borderId="2" xfId="0" applyFont="1" applyBorder="1" applyAlignment="1">
      <alignment horizontal="left" vertical="top" wrapText="1"/>
    </xf>
    <xf numFmtId="0" fontId="37" fillId="0" borderId="4" xfId="0" applyFont="1" applyBorder="1" applyAlignment="1">
      <alignment horizontal="left" vertical="top" wrapText="1"/>
    </xf>
    <xf numFmtId="0" fontId="36" fillId="0" borderId="3" xfId="0" applyFont="1" applyBorder="1" applyAlignment="1">
      <alignment horizontal="left" vertical="top" wrapText="1"/>
    </xf>
    <xf numFmtId="0" fontId="36" fillId="0" borderId="4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left" vertical="top"/>
    </xf>
    <xf numFmtId="0" fontId="37" fillId="0" borderId="4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37" fillId="0" borderId="3" xfId="0" applyFont="1" applyBorder="1" applyAlignment="1">
      <alignment horizontal="left" vertical="center"/>
    </xf>
    <xf numFmtId="0" fontId="37" fillId="0" borderId="2" xfId="0" applyFont="1" applyBorder="1" applyAlignment="1">
      <alignment horizontal="left" vertical="center"/>
    </xf>
    <xf numFmtId="0" fontId="37" fillId="0" borderId="4" xfId="0" applyFont="1" applyBorder="1" applyAlignment="1">
      <alignment horizontal="left" vertical="center"/>
    </xf>
    <xf numFmtId="2" fontId="37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8" fillId="0" borderId="1" xfId="122" applyFont="1" applyBorder="1" applyAlignment="1">
      <alignment horizontal="center" vertical="center" wrapText="1"/>
    </xf>
    <xf numFmtId="179" fontId="38" fillId="0" borderId="1" xfId="122" applyNumberFormat="1" applyFont="1" applyBorder="1" applyAlignment="1">
      <alignment horizontal="center" vertical="center"/>
    </xf>
    <xf numFmtId="0" fontId="40" fillId="0" borderId="1" xfId="122" applyFont="1" applyBorder="1" applyAlignment="1">
      <alignment horizontal="center" vertical="center" wrapText="1"/>
    </xf>
    <xf numFmtId="0" fontId="39" fillId="0" borderId="1" xfId="122" applyFont="1" applyBorder="1" applyAlignment="1">
      <alignment horizontal="center" vertical="center"/>
    </xf>
    <xf numFmtId="0" fontId="38" fillId="0" borderId="1" xfId="122" applyFont="1" applyBorder="1" applyAlignment="1">
      <alignment horizontal="center" vertical="center"/>
    </xf>
    <xf numFmtId="0" fontId="39" fillId="8" borderId="1" xfId="122" applyFont="1" applyFill="1" applyBorder="1" applyAlignment="1">
      <alignment horizontal="center" vertical="center"/>
    </xf>
    <xf numFmtId="179" fontId="39" fillId="8" borderId="1" xfId="122" applyNumberFormat="1" applyFont="1" applyFill="1" applyBorder="1" applyAlignment="1">
      <alignment horizontal="center" vertical="center" wrapText="1"/>
    </xf>
    <xf numFmtId="0" fontId="36" fillId="9" borderId="1" xfId="122" applyFont="1" applyFill="1" applyBorder="1" applyAlignment="1">
      <alignment horizontal="center"/>
    </xf>
    <xf numFmtId="0" fontId="37" fillId="8" borderId="1" xfId="122" applyFont="1" applyFill="1" applyBorder="1" applyAlignment="1">
      <alignment horizontal="left" vertical="center"/>
    </xf>
    <xf numFmtId="0" fontId="36" fillId="8" borderId="1" xfId="122" applyFont="1" applyFill="1" applyBorder="1" applyAlignment="1">
      <alignment horizontal="left" vertical="center"/>
    </xf>
  </cellXfs>
  <cellStyles count="124">
    <cellStyle name="_x000d__x000a_JournalTemplate=C:\COMFO\CTALK\JOURSTD.TPL_x000d__x000a_LbStateAddress=3 3 0 251 1 89 2 311_x000d__x000a_LbStateJou" xfId="63" xr:uid="{00000000-0005-0000-0000-000000000000}"/>
    <cellStyle name="20% - Ênfase1 100" xfId="1" xr:uid="{00000000-0005-0000-0000-000001000000}"/>
    <cellStyle name="60% - Ênfase6 37" xfId="2" xr:uid="{00000000-0005-0000-0000-000002000000}"/>
    <cellStyle name="Comma_Arauco Piping list" xfId="64" xr:uid="{00000000-0005-0000-0000-000003000000}"/>
    <cellStyle name="Comma0" xfId="65" xr:uid="{00000000-0005-0000-0000-000004000000}"/>
    <cellStyle name="CORES" xfId="66" xr:uid="{00000000-0005-0000-0000-000005000000}"/>
    <cellStyle name="Currency [0]_Arauco Piping list" xfId="67" xr:uid="{00000000-0005-0000-0000-000006000000}"/>
    <cellStyle name="Currency_Arauco Piping list" xfId="68" xr:uid="{00000000-0005-0000-0000-000007000000}"/>
    <cellStyle name="Currency0" xfId="69" xr:uid="{00000000-0005-0000-0000-000008000000}"/>
    <cellStyle name="Data" xfId="70" xr:uid="{00000000-0005-0000-0000-000009000000}"/>
    <cellStyle name="Date" xfId="71" xr:uid="{00000000-0005-0000-0000-00000A000000}"/>
    <cellStyle name="Excel Built-in Excel Built-in Excel Built-in Excel Built-in Excel Built-in Excel Built-in Excel Built-in Excel Built-in Separador de milhares 4" xfId="3" xr:uid="{00000000-0005-0000-0000-00000B000000}"/>
    <cellStyle name="Excel Built-in Excel Built-in Excel Built-in Excel Built-in Excel Built-in Excel Built-in Excel Built-in Separador de milhares 4" xfId="4" xr:uid="{00000000-0005-0000-0000-00000C000000}"/>
    <cellStyle name="Excel Built-in Normal" xfId="5" xr:uid="{00000000-0005-0000-0000-00000D000000}"/>
    <cellStyle name="Excel Built-in Normal 1" xfId="6" xr:uid="{00000000-0005-0000-0000-00000E000000}"/>
    <cellStyle name="Excel Built-in Normal 2" xfId="30" xr:uid="{00000000-0005-0000-0000-00000F000000}"/>
    <cellStyle name="Excel Built-in Normal 3" xfId="41" xr:uid="{00000000-0005-0000-0000-000010000000}"/>
    <cellStyle name="Excel_BuiltIn_Comma" xfId="7" xr:uid="{00000000-0005-0000-0000-000011000000}"/>
    <cellStyle name="Fixed" xfId="72" xr:uid="{00000000-0005-0000-0000-000012000000}"/>
    <cellStyle name="Fixo" xfId="73" xr:uid="{00000000-0005-0000-0000-000013000000}"/>
    <cellStyle name="Followed Hyperlink" xfId="74" xr:uid="{00000000-0005-0000-0000-000014000000}"/>
    <cellStyle name="Grey" xfId="75" xr:uid="{00000000-0005-0000-0000-000015000000}"/>
    <cellStyle name="Heading" xfId="8" xr:uid="{00000000-0005-0000-0000-000016000000}"/>
    <cellStyle name="Heading 1" xfId="76" xr:uid="{00000000-0005-0000-0000-000017000000}"/>
    <cellStyle name="Heading 2" xfId="77" xr:uid="{00000000-0005-0000-0000-000018000000}"/>
    <cellStyle name="Heading1" xfId="9" xr:uid="{00000000-0005-0000-0000-000019000000}"/>
    <cellStyle name="Hiperlink 2" xfId="31" xr:uid="{00000000-0005-0000-0000-00001A000000}"/>
    <cellStyle name="Indefinido" xfId="78" xr:uid="{00000000-0005-0000-0000-00001B000000}"/>
    <cellStyle name="Input [yellow]" xfId="79" xr:uid="{00000000-0005-0000-0000-00001C000000}"/>
    <cellStyle name="material" xfId="80" xr:uid="{00000000-0005-0000-0000-00001D000000}"/>
    <cellStyle name="MINIPG" xfId="81" xr:uid="{00000000-0005-0000-0000-00001E000000}"/>
    <cellStyle name="Moeda" xfId="123" builtinId="4"/>
    <cellStyle name="Moeda 2" xfId="32" xr:uid="{00000000-0005-0000-0000-000020000000}"/>
    <cellStyle name="Normal" xfId="0" builtinId="0"/>
    <cellStyle name="Normal - Style1" xfId="82" xr:uid="{00000000-0005-0000-0000-000022000000}"/>
    <cellStyle name="Normal 10" xfId="46" xr:uid="{00000000-0005-0000-0000-000023000000}"/>
    <cellStyle name="Normal 11" xfId="52" xr:uid="{00000000-0005-0000-0000-000024000000}"/>
    <cellStyle name="Normal 11 2" xfId="121" xr:uid="{00000000-0005-0000-0000-000025000000}"/>
    <cellStyle name="Normal 12" xfId="49" xr:uid="{00000000-0005-0000-0000-000026000000}"/>
    <cellStyle name="Normal 13" xfId="50" xr:uid="{00000000-0005-0000-0000-000027000000}"/>
    <cellStyle name="Normal 14" xfId="53" xr:uid="{00000000-0005-0000-0000-000028000000}"/>
    <cellStyle name="Normal 15" xfId="61" xr:uid="{00000000-0005-0000-0000-000029000000}"/>
    <cellStyle name="Normal 16" xfId="96" xr:uid="{00000000-0005-0000-0000-00002A000000}"/>
    <cellStyle name="Normal 17" xfId="106" xr:uid="{00000000-0005-0000-0000-00002B000000}"/>
    <cellStyle name="Normal 18" xfId="110" xr:uid="{00000000-0005-0000-0000-00002C000000}"/>
    <cellStyle name="Normal 19" xfId="102" xr:uid="{00000000-0005-0000-0000-00002D000000}"/>
    <cellStyle name="Normal 2" xfId="10" xr:uid="{00000000-0005-0000-0000-00002E000000}"/>
    <cellStyle name="Normal 2 2" xfId="17" xr:uid="{00000000-0005-0000-0000-00002F000000}"/>
    <cellStyle name="Normal 20" xfId="104" xr:uid="{00000000-0005-0000-0000-000030000000}"/>
    <cellStyle name="Normal 21" xfId="107" xr:uid="{00000000-0005-0000-0000-000031000000}"/>
    <cellStyle name="Normal 22" xfId="100" xr:uid="{00000000-0005-0000-0000-000032000000}"/>
    <cellStyle name="Normal 23" xfId="98" xr:uid="{00000000-0005-0000-0000-000033000000}"/>
    <cellStyle name="Normal 24" xfId="99" xr:uid="{00000000-0005-0000-0000-000034000000}"/>
    <cellStyle name="Normal 25" xfId="112" xr:uid="{00000000-0005-0000-0000-000035000000}"/>
    <cellStyle name="Normal 26" xfId="116" xr:uid="{00000000-0005-0000-0000-000036000000}"/>
    <cellStyle name="Normal 27" xfId="114" xr:uid="{00000000-0005-0000-0000-000037000000}"/>
    <cellStyle name="Normal 28" xfId="113" xr:uid="{00000000-0005-0000-0000-000038000000}"/>
    <cellStyle name="Normal 29" xfId="108" xr:uid="{00000000-0005-0000-0000-000039000000}"/>
    <cellStyle name="Normal 3" xfId="18" xr:uid="{00000000-0005-0000-0000-00003A000000}"/>
    <cellStyle name="Normal 3 2" xfId="19" xr:uid="{00000000-0005-0000-0000-00003B000000}"/>
    <cellStyle name="Normal 3 3" xfId="27" xr:uid="{00000000-0005-0000-0000-00003C000000}"/>
    <cellStyle name="Normal 30" xfId="97" xr:uid="{00000000-0005-0000-0000-00003D000000}"/>
    <cellStyle name="Normal 31" xfId="111" xr:uid="{00000000-0005-0000-0000-00003E000000}"/>
    <cellStyle name="Normal 32" xfId="101" xr:uid="{00000000-0005-0000-0000-00003F000000}"/>
    <cellStyle name="Normal 33" xfId="105" xr:uid="{00000000-0005-0000-0000-000040000000}"/>
    <cellStyle name="Normal 34" xfId="115" xr:uid="{00000000-0005-0000-0000-000041000000}"/>
    <cellStyle name="Normal 35" xfId="109" xr:uid="{00000000-0005-0000-0000-000042000000}"/>
    <cellStyle name="Normal 36" xfId="103" xr:uid="{00000000-0005-0000-0000-000043000000}"/>
    <cellStyle name="Normal 37" xfId="120" xr:uid="{00000000-0005-0000-0000-000044000000}"/>
    <cellStyle name="Normal 38" xfId="122" xr:uid="{00000000-0005-0000-0000-000045000000}"/>
    <cellStyle name="Normal 4" xfId="20" xr:uid="{00000000-0005-0000-0000-000046000000}"/>
    <cellStyle name="Normal 5" xfId="23" xr:uid="{00000000-0005-0000-0000-000047000000}"/>
    <cellStyle name="Normal 5 2" xfId="54" xr:uid="{00000000-0005-0000-0000-000048000000}"/>
    <cellStyle name="Normal 6" xfId="24" xr:uid="{00000000-0005-0000-0000-000049000000}"/>
    <cellStyle name="Normal 6 2" xfId="42" xr:uid="{00000000-0005-0000-0000-00004A000000}"/>
    <cellStyle name="Normal 6 2 2" xfId="55" xr:uid="{00000000-0005-0000-0000-00004B000000}"/>
    <cellStyle name="Normal 6 3" xfId="56" xr:uid="{00000000-0005-0000-0000-00004C000000}"/>
    <cellStyle name="Normal 7" xfId="25" xr:uid="{00000000-0005-0000-0000-00004D000000}"/>
    <cellStyle name="Normal 7 2" xfId="39" xr:uid="{00000000-0005-0000-0000-00004E000000}"/>
    <cellStyle name="Normal 8" xfId="40" xr:uid="{00000000-0005-0000-0000-00004F000000}"/>
    <cellStyle name="Normal 8 2" xfId="57" xr:uid="{00000000-0005-0000-0000-000050000000}"/>
    <cellStyle name="Normal 9" xfId="47" xr:uid="{00000000-0005-0000-0000-000051000000}"/>
    <cellStyle name="Normal1" xfId="83" xr:uid="{00000000-0005-0000-0000-000052000000}"/>
    <cellStyle name="Normal2" xfId="84" xr:uid="{00000000-0005-0000-0000-000053000000}"/>
    <cellStyle name="Normal3" xfId="85" xr:uid="{00000000-0005-0000-0000-000054000000}"/>
    <cellStyle name="Percent [2]" xfId="86" xr:uid="{00000000-0005-0000-0000-000055000000}"/>
    <cellStyle name="Percent_Sheet1" xfId="87" xr:uid="{00000000-0005-0000-0000-000056000000}"/>
    <cellStyle name="Percentual" xfId="88" xr:uid="{00000000-0005-0000-0000-000057000000}"/>
    <cellStyle name="Ponto" xfId="89" xr:uid="{00000000-0005-0000-0000-000058000000}"/>
    <cellStyle name="Porcentagem" xfId="48" builtinId="5"/>
    <cellStyle name="Porcentagem 2" xfId="11" xr:uid="{00000000-0005-0000-0000-00005A000000}"/>
    <cellStyle name="Porcentagem 3" xfId="33" xr:uid="{00000000-0005-0000-0000-00005B000000}"/>
    <cellStyle name="Porcentagem 3 2" xfId="43" xr:uid="{00000000-0005-0000-0000-00005C000000}"/>
    <cellStyle name="Porcentagem 4" xfId="29" xr:uid="{00000000-0005-0000-0000-00005D000000}"/>
    <cellStyle name="Porcentagem 4 2" xfId="34" xr:uid="{00000000-0005-0000-0000-00005E000000}"/>
    <cellStyle name="Porcentagem 5" xfId="62" xr:uid="{00000000-0005-0000-0000-00005F000000}"/>
    <cellStyle name="Porcentagem 6" xfId="117" xr:uid="{00000000-0005-0000-0000-000060000000}"/>
    <cellStyle name="Result" xfId="12" xr:uid="{00000000-0005-0000-0000-000061000000}"/>
    <cellStyle name="Result2" xfId="13" xr:uid="{00000000-0005-0000-0000-000062000000}"/>
    <cellStyle name="Sep. milhar [0]" xfId="90" xr:uid="{00000000-0005-0000-0000-000063000000}"/>
    <cellStyle name="Separador de m" xfId="91" xr:uid="{00000000-0005-0000-0000-000064000000}"/>
    <cellStyle name="Separador de milhares 2" xfId="15" xr:uid="{00000000-0005-0000-0000-000065000000}"/>
    <cellStyle name="Separador de milhares 2 2" xfId="21" xr:uid="{00000000-0005-0000-0000-000066000000}"/>
    <cellStyle name="Separador de milhares 3" xfId="22" xr:uid="{00000000-0005-0000-0000-000067000000}"/>
    <cellStyle name="Separador de milhares 4" xfId="16" xr:uid="{00000000-0005-0000-0000-000068000000}"/>
    <cellStyle name="Sepavador de milhares [0]_Pasta2" xfId="92" xr:uid="{00000000-0005-0000-0000-000069000000}"/>
    <cellStyle name="Standard_RP100_01 (metr.)" xfId="93" xr:uid="{00000000-0005-0000-0000-00006A000000}"/>
    <cellStyle name="Titulo1" xfId="94" xr:uid="{00000000-0005-0000-0000-00006B000000}"/>
    <cellStyle name="Titulo2" xfId="95" xr:uid="{00000000-0005-0000-0000-00006C000000}"/>
    <cellStyle name="Vírgula" xfId="14" builtinId="3"/>
    <cellStyle name="Vírgula 10" xfId="118" xr:uid="{00000000-0005-0000-0000-00006E000000}"/>
    <cellStyle name="Vírgula 11" xfId="119" xr:uid="{00000000-0005-0000-0000-00006F000000}"/>
    <cellStyle name="Vírgula 2" xfId="26" xr:uid="{00000000-0005-0000-0000-000070000000}"/>
    <cellStyle name="Vírgula 2 2" xfId="45" xr:uid="{00000000-0005-0000-0000-000071000000}"/>
    <cellStyle name="Vírgula 3" xfId="35" xr:uid="{00000000-0005-0000-0000-000072000000}"/>
    <cellStyle name="Vírgula 3 2" xfId="36" xr:uid="{00000000-0005-0000-0000-000073000000}"/>
    <cellStyle name="Vírgula 4" xfId="37" xr:uid="{00000000-0005-0000-0000-000074000000}"/>
    <cellStyle name="Vírgula 5" xfId="28" xr:uid="{00000000-0005-0000-0000-000075000000}"/>
    <cellStyle name="Vírgula 5 2" xfId="38" xr:uid="{00000000-0005-0000-0000-000076000000}"/>
    <cellStyle name="Vírgula 6" xfId="44" xr:uid="{00000000-0005-0000-0000-000077000000}"/>
    <cellStyle name="Vírgula 6 2" xfId="58" xr:uid="{00000000-0005-0000-0000-000078000000}"/>
    <cellStyle name="Vírgula 7" xfId="51" xr:uid="{00000000-0005-0000-0000-000079000000}"/>
    <cellStyle name="Vírgula 8" xfId="59" xr:uid="{00000000-0005-0000-0000-00007A000000}"/>
    <cellStyle name="Vírgula 9" xfId="60" xr:uid="{00000000-0005-0000-0000-00007B000000}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111"/>
  <sheetViews>
    <sheetView showGridLines="0" tabSelected="1" view="pageBreakPreview" topLeftCell="A46" zoomScale="85" zoomScaleNormal="80" zoomScaleSheetLayoutView="85" workbookViewId="0">
      <selection activeCell="O53" sqref="O53"/>
    </sheetView>
  </sheetViews>
  <sheetFormatPr defaultRowHeight="12.75"/>
  <cols>
    <col min="1" max="1" width="1.375" style="5" customWidth="1"/>
    <col min="2" max="2" width="12.25" style="6" customWidth="1"/>
    <col min="3" max="3" width="16.25" style="6" customWidth="1"/>
    <col min="4" max="4" width="75.625" style="6" customWidth="1"/>
    <col min="5" max="5" width="11.5" style="7" customWidth="1"/>
    <col min="6" max="6" width="10" style="38" customWidth="1"/>
    <col min="7" max="7" width="13.375" style="35" customWidth="1"/>
    <col min="8" max="8" width="3" style="11" hidden="1" customWidth="1"/>
    <col min="9" max="9" width="16.375" style="1" customWidth="1"/>
    <col min="10" max="10" width="17.25" style="40" customWidth="1"/>
    <col min="11" max="11" width="9" style="1" hidden="1" customWidth="1"/>
    <col min="12" max="12" width="16.5" style="1" hidden="1" customWidth="1"/>
    <col min="13" max="13" width="14.5" style="1" hidden="1" customWidth="1"/>
    <col min="14" max="14" width="13" style="1" customWidth="1"/>
    <col min="15" max="15" width="13.625" style="1" customWidth="1"/>
    <col min="16" max="16" width="9" style="1" customWidth="1"/>
    <col min="17" max="16384" width="9" style="1"/>
  </cols>
  <sheetData>
    <row r="1" spans="1:13">
      <c r="B1" s="9"/>
      <c r="C1" s="9"/>
      <c r="D1" s="9"/>
      <c r="E1" s="10"/>
      <c r="F1" s="37"/>
      <c r="G1" s="36"/>
      <c r="H1" s="12"/>
      <c r="I1" s="4"/>
      <c r="J1" s="115"/>
    </row>
    <row r="2" spans="1:13" ht="20.100000000000001" customHeight="1">
      <c r="A2" s="2"/>
      <c r="B2" s="143" t="s">
        <v>62</v>
      </c>
      <c r="C2" s="143"/>
      <c r="D2" s="143"/>
      <c r="E2" s="143"/>
      <c r="F2" s="143"/>
      <c r="G2" s="143"/>
      <c r="H2" s="143"/>
      <c r="I2" s="143"/>
      <c r="J2" s="54"/>
      <c r="L2" s="1">
        <f>216.12*1.25</f>
        <v>270.14999999999998</v>
      </c>
    </row>
    <row r="3" spans="1:13" ht="20.100000000000001" customHeight="1">
      <c r="A3" s="49"/>
      <c r="B3" s="116"/>
      <c r="C3" s="116"/>
      <c r="D3" s="116"/>
      <c r="E3" s="116"/>
      <c r="F3" s="116"/>
      <c r="G3" s="116"/>
      <c r="H3" s="116"/>
      <c r="I3" s="116"/>
      <c r="J3" s="54"/>
    </row>
    <row r="4" spans="1:13" ht="20.100000000000001" customHeight="1">
      <c r="A4" s="13"/>
      <c r="B4" s="130" t="s">
        <v>110</v>
      </c>
      <c r="C4" s="130"/>
      <c r="D4" s="55"/>
      <c r="E4" s="144"/>
      <c r="F4" s="144"/>
      <c r="G4" s="144"/>
      <c r="H4" s="144"/>
      <c r="I4" s="144"/>
      <c r="J4" s="144"/>
    </row>
    <row r="5" spans="1:13" ht="20.100000000000001" customHeight="1">
      <c r="A5" s="13"/>
      <c r="B5" s="145" t="s">
        <v>11</v>
      </c>
      <c r="C5" s="145"/>
      <c r="D5" s="145"/>
      <c r="E5" s="145"/>
      <c r="F5" s="56" t="s">
        <v>13</v>
      </c>
      <c r="G5" s="56"/>
      <c r="H5" s="56"/>
      <c r="I5" s="57">
        <v>0.28000000000000003</v>
      </c>
      <c r="J5" s="54"/>
    </row>
    <row r="6" spans="1:13" ht="20.100000000000001" customHeight="1">
      <c r="A6" s="8"/>
      <c r="B6" s="141" t="s">
        <v>1</v>
      </c>
      <c r="C6" s="141"/>
      <c r="D6" s="142"/>
      <c r="E6" s="142"/>
      <c r="F6" s="142"/>
      <c r="G6" s="142"/>
      <c r="H6" s="142"/>
      <c r="I6" s="142"/>
      <c r="J6" s="142"/>
      <c r="L6" s="1">
        <v>1.25</v>
      </c>
    </row>
    <row r="7" spans="1:13" ht="20.100000000000001" customHeight="1">
      <c r="A7" s="8"/>
      <c r="B7" s="58" t="s">
        <v>118</v>
      </c>
      <c r="C7" s="59"/>
      <c r="D7" s="59"/>
      <c r="E7" s="59"/>
      <c r="F7" s="60"/>
      <c r="G7" s="60"/>
      <c r="H7" s="59"/>
      <c r="I7" s="59"/>
      <c r="J7" s="54"/>
    </row>
    <row r="8" spans="1:13" ht="15" customHeight="1" thickBot="1">
      <c r="A8" s="3"/>
      <c r="B8" s="61"/>
      <c r="C8" s="61"/>
      <c r="D8" s="62"/>
      <c r="E8" s="61"/>
      <c r="F8" s="63"/>
      <c r="G8" s="63"/>
      <c r="H8" s="59"/>
      <c r="I8" s="64"/>
      <c r="J8" s="54"/>
      <c r="K8" s="14" t="s">
        <v>15</v>
      </c>
      <c r="M8" s="14" t="s">
        <v>14</v>
      </c>
    </row>
    <row r="9" spans="1:13" ht="31.5" customHeight="1">
      <c r="A9" s="4"/>
      <c r="B9" s="65" t="s">
        <v>2</v>
      </c>
      <c r="C9" s="65" t="s">
        <v>3</v>
      </c>
      <c r="D9" s="65" t="s">
        <v>4</v>
      </c>
      <c r="E9" s="65" t="s">
        <v>5</v>
      </c>
      <c r="F9" s="66" t="s">
        <v>6</v>
      </c>
      <c r="G9" s="67" t="s">
        <v>9</v>
      </c>
      <c r="H9" s="67" t="s">
        <v>10</v>
      </c>
      <c r="I9" s="67" t="s">
        <v>10</v>
      </c>
      <c r="J9" s="68" t="s">
        <v>61</v>
      </c>
      <c r="K9" s="47" t="s">
        <v>12</v>
      </c>
      <c r="M9" s="46" t="s">
        <v>12</v>
      </c>
    </row>
    <row r="10" spans="1:13" s="18" customFormat="1" ht="20.100000000000001" customHeight="1">
      <c r="A10" s="15"/>
      <c r="B10" s="69"/>
      <c r="C10" s="69"/>
      <c r="D10" s="70"/>
      <c r="E10" s="69"/>
      <c r="F10" s="71"/>
      <c r="G10" s="71"/>
      <c r="H10" s="72"/>
      <c r="I10" s="73">
        <v>1.28</v>
      </c>
      <c r="J10" s="74"/>
      <c r="K10" s="17"/>
      <c r="M10" s="17"/>
    </row>
    <row r="11" spans="1:13" s="18" customFormat="1" ht="20.100000000000001" customHeight="1">
      <c r="A11" s="15"/>
      <c r="B11" s="69"/>
      <c r="C11" s="69"/>
      <c r="D11" s="70"/>
      <c r="E11" s="69"/>
      <c r="F11" s="71"/>
      <c r="G11" s="71"/>
      <c r="H11" s="72"/>
      <c r="I11" s="73"/>
      <c r="J11" s="74"/>
      <c r="K11" s="17"/>
      <c r="M11" s="17"/>
    </row>
    <row r="12" spans="1:13" s="18" customFormat="1" ht="20.100000000000001" customHeight="1">
      <c r="A12" s="15"/>
      <c r="B12" s="75"/>
      <c r="C12" s="75"/>
      <c r="D12" s="76" t="s">
        <v>69</v>
      </c>
      <c r="E12" s="77"/>
      <c r="F12" s="78"/>
      <c r="G12" s="78"/>
      <c r="H12" s="79"/>
      <c r="I12" s="78"/>
      <c r="J12" s="78"/>
      <c r="K12" s="17"/>
      <c r="M12" s="17"/>
    </row>
    <row r="13" spans="1:13" s="18" customFormat="1" ht="31.5">
      <c r="A13" s="15"/>
      <c r="B13" s="80">
        <v>4813</v>
      </c>
      <c r="C13" s="80" t="s">
        <v>70</v>
      </c>
      <c r="D13" s="81" t="s">
        <v>71</v>
      </c>
      <c r="E13" s="80" t="s">
        <v>66</v>
      </c>
      <c r="F13" s="82">
        <v>2.25</v>
      </c>
      <c r="G13" s="82">
        <v>260</v>
      </c>
      <c r="H13" s="83"/>
      <c r="I13" s="84">
        <f>G13*I10</f>
        <v>332.8</v>
      </c>
      <c r="J13" s="85">
        <f t="shared" ref="J13" si="0">F13*I13</f>
        <v>748.80000000000007</v>
      </c>
      <c r="K13" s="17"/>
      <c r="M13" s="17"/>
    </row>
    <row r="14" spans="1:13" s="18" customFormat="1" ht="15.75">
      <c r="A14" s="15"/>
      <c r="B14" s="80" t="s">
        <v>87</v>
      </c>
      <c r="C14" s="80" t="s">
        <v>7</v>
      </c>
      <c r="D14" s="81" t="s">
        <v>86</v>
      </c>
      <c r="E14" s="80" t="s">
        <v>67</v>
      </c>
      <c r="F14" s="82">
        <v>36</v>
      </c>
      <c r="G14" s="82">
        <v>58.21</v>
      </c>
      <c r="H14" s="83"/>
      <c r="I14" s="84">
        <f>G14*I10</f>
        <v>74.508800000000008</v>
      </c>
      <c r="J14" s="85">
        <f t="shared" ref="J14" si="1">F14*I14</f>
        <v>2682.3168000000005</v>
      </c>
      <c r="K14" s="17"/>
      <c r="M14" s="17"/>
    </row>
    <row r="15" spans="1:13" s="18" customFormat="1" ht="31.5">
      <c r="A15" s="15"/>
      <c r="B15" s="91" t="s">
        <v>121</v>
      </c>
      <c r="C15" s="80" t="s">
        <v>7</v>
      </c>
      <c r="D15" s="50" t="s">
        <v>119</v>
      </c>
      <c r="E15" s="80" t="s">
        <v>120</v>
      </c>
      <c r="F15" s="82">
        <v>540</v>
      </c>
      <c r="G15" s="82">
        <v>11.19</v>
      </c>
      <c r="H15" s="83"/>
      <c r="I15" s="117">
        <f>G15*I10</f>
        <v>14.3232</v>
      </c>
      <c r="J15" s="85">
        <f>I15*F15</f>
        <v>7734.5280000000002</v>
      </c>
      <c r="K15" s="17"/>
      <c r="M15" s="17"/>
    </row>
    <row r="16" spans="1:13" s="18" customFormat="1" ht="20.100000000000001" customHeight="1">
      <c r="A16" s="15"/>
      <c r="B16" s="86"/>
      <c r="C16" s="87"/>
      <c r="D16" s="87"/>
      <c r="E16" s="87"/>
      <c r="F16" s="88"/>
      <c r="G16" s="88" t="s">
        <v>8</v>
      </c>
      <c r="H16" s="87"/>
      <c r="I16" s="89"/>
      <c r="J16" s="90">
        <f>SUM(J13:J15)</f>
        <v>11165.644800000002</v>
      </c>
      <c r="K16" s="17"/>
      <c r="M16" s="17"/>
    </row>
    <row r="17" spans="1:13" s="18" customFormat="1" ht="20.100000000000001" customHeight="1">
      <c r="A17" s="15"/>
      <c r="B17" s="86"/>
      <c r="C17" s="87"/>
      <c r="D17" s="87"/>
      <c r="E17" s="87"/>
      <c r="F17" s="88"/>
      <c r="G17" s="88"/>
      <c r="H17" s="87"/>
      <c r="I17" s="89"/>
      <c r="J17" s="90"/>
      <c r="K17" s="17"/>
      <c r="M17" s="17"/>
    </row>
    <row r="18" spans="1:13" s="18" customFormat="1" ht="20.100000000000001" customHeight="1">
      <c r="A18" s="15"/>
      <c r="B18" s="75"/>
      <c r="C18" s="75"/>
      <c r="D18" s="76" t="s">
        <v>78</v>
      </c>
      <c r="E18" s="77"/>
      <c r="F18" s="78"/>
      <c r="G18" s="78"/>
      <c r="H18" s="79"/>
      <c r="I18" s="78"/>
      <c r="J18" s="78"/>
      <c r="K18" s="17"/>
      <c r="M18" s="17"/>
    </row>
    <row r="19" spans="1:13" s="18" customFormat="1" ht="63">
      <c r="A19" s="15"/>
      <c r="B19" s="91">
        <v>87469</v>
      </c>
      <c r="C19" s="80" t="s">
        <v>7</v>
      </c>
      <c r="D19" s="92" t="s">
        <v>88</v>
      </c>
      <c r="E19" s="80" t="s">
        <v>66</v>
      </c>
      <c r="F19" s="82">
        <v>36</v>
      </c>
      <c r="G19" s="82">
        <v>71.69</v>
      </c>
      <c r="H19" s="83"/>
      <c r="I19" s="117">
        <f>G19*I10</f>
        <v>91.763199999999998</v>
      </c>
      <c r="J19" s="85">
        <f t="shared" ref="J19:J20" si="2">F19*I19</f>
        <v>3303.4751999999999</v>
      </c>
      <c r="K19" s="17"/>
      <c r="M19" s="17"/>
    </row>
    <row r="20" spans="1:13" s="18" customFormat="1" ht="31.5">
      <c r="A20" s="15"/>
      <c r="B20" s="91">
        <v>94963</v>
      </c>
      <c r="C20" s="80" t="s">
        <v>7</v>
      </c>
      <c r="D20" s="92" t="s">
        <v>89</v>
      </c>
      <c r="E20" s="80" t="s">
        <v>67</v>
      </c>
      <c r="F20" s="82">
        <v>5.15</v>
      </c>
      <c r="G20" s="82">
        <v>300.49</v>
      </c>
      <c r="H20" s="83"/>
      <c r="I20" s="117">
        <f>G20*I10</f>
        <v>384.62720000000002</v>
      </c>
      <c r="J20" s="85">
        <f t="shared" si="2"/>
        <v>1980.8300800000002</v>
      </c>
      <c r="K20" s="17"/>
      <c r="M20" s="17"/>
    </row>
    <row r="21" spans="1:13" s="18" customFormat="1" ht="20.100000000000001" customHeight="1">
      <c r="A21" s="15"/>
      <c r="B21" s="86"/>
      <c r="C21" s="87"/>
      <c r="D21" s="87"/>
      <c r="E21" s="87"/>
      <c r="F21" s="88"/>
      <c r="G21" s="88" t="s">
        <v>8</v>
      </c>
      <c r="H21" s="87"/>
      <c r="I21" s="89"/>
      <c r="J21" s="90">
        <f>SUM(J19:J20)</f>
        <v>5284.3052800000005</v>
      </c>
      <c r="K21" s="17"/>
      <c r="M21" s="17"/>
    </row>
    <row r="22" spans="1:13" s="18" customFormat="1" ht="20.100000000000001" customHeight="1">
      <c r="A22" s="15"/>
      <c r="B22" s="86"/>
      <c r="C22" s="87"/>
      <c r="D22" s="87"/>
      <c r="E22" s="87"/>
      <c r="F22" s="88"/>
      <c r="G22" s="88"/>
      <c r="H22" s="87"/>
      <c r="I22" s="89"/>
      <c r="J22" s="90"/>
      <c r="K22" s="17"/>
      <c r="M22" s="17"/>
    </row>
    <row r="23" spans="1:13" s="18" customFormat="1" ht="20.100000000000001" customHeight="1">
      <c r="A23" s="15"/>
      <c r="B23" s="75"/>
      <c r="C23" s="75"/>
      <c r="D23" s="76" t="s">
        <v>79</v>
      </c>
      <c r="E23" s="77"/>
      <c r="F23" s="78"/>
      <c r="G23" s="78"/>
      <c r="H23" s="79"/>
      <c r="I23" s="78"/>
      <c r="J23" s="78"/>
      <c r="K23" s="17"/>
      <c r="M23" s="17"/>
    </row>
    <row r="24" spans="1:13" s="18" customFormat="1" ht="15.75">
      <c r="A24" s="15"/>
      <c r="B24" s="91" t="s">
        <v>92</v>
      </c>
      <c r="C24" s="80" t="s">
        <v>16</v>
      </c>
      <c r="D24" s="50" t="s">
        <v>90</v>
      </c>
      <c r="E24" s="80" t="s">
        <v>67</v>
      </c>
      <c r="F24" s="82">
        <v>93.75</v>
      </c>
      <c r="G24" s="93">
        <v>22.14</v>
      </c>
      <c r="H24" s="82"/>
      <c r="I24" s="94">
        <f>G24*1.28</f>
        <v>28.339200000000002</v>
      </c>
      <c r="J24" s="95">
        <f t="shared" ref="J24:J25" si="3">F24*I24</f>
        <v>2656.8</v>
      </c>
      <c r="K24" s="17"/>
      <c r="M24" s="17"/>
    </row>
    <row r="25" spans="1:13" s="18" customFormat="1" ht="47.25">
      <c r="A25" s="15"/>
      <c r="B25" s="91">
        <v>97094</v>
      </c>
      <c r="C25" s="80" t="s">
        <v>7</v>
      </c>
      <c r="D25" s="50" t="s">
        <v>91</v>
      </c>
      <c r="E25" s="80" t="s">
        <v>67</v>
      </c>
      <c r="F25" s="82">
        <v>11.25</v>
      </c>
      <c r="G25" s="93">
        <v>396.24</v>
      </c>
      <c r="H25" s="82"/>
      <c r="I25" s="94">
        <f>G25*1.28</f>
        <v>507.18720000000002</v>
      </c>
      <c r="J25" s="95">
        <f t="shared" si="3"/>
        <v>5705.8559999999998</v>
      </c>
      <c r="K25" s="17"/>
      <c r="M25" s="17"/>
    </row>
    <row r="26" spans="1:13" s="18" customFormat="1" ht="20.100000000000001" customHeight="1">
      <c r="A26" s="15"/>
      <c r="B26" s="86"/>
      <c r="C26" s="87"/>
      <c r="D26" s="87"/>
      <c r="E26" s="87"/>
      <c r="F26" s="88"/>
      <c r="G26" s="88" t="s">
        <v>8</v>
      </c>
      <c r="H26" s="88"/>
      <c r="I26" s="96"/>
      <c r="J26" s="97">
        <f>SUM(J24:J25)</f>
        <v>8362.655999999999</v>
      </c>
      <c r="K26" s="17"/>
      <c r="M26" s="17"/>
    </row>
    <row r="27" spans="1:13" s="18" customFormat="1" ht="20.100000000000001" customHeight="1">
      <c r="A27" s="15"/>
      <c r="B27" s="86"/>
      <c r="C27" s="87"/>
      <c r="D27" s="87"/>
      <c r="E27" s="87"/>
      <c r="F27" s="88"/>
      <c r="G27" s="88"/>
      <c r="H27" s="87"/>
      <c r="I27" s="89"/>
      <c r="J27" s="90"/>
      <c r="K27" s="17"/>
      <c r="M27" s="17"/>
    </row>
    <row r="28" spans="1:13" s="18" customFormat="1" ht="20.100000000000001" customHeight="1">
      <c r="A28" s="15"/>
      <c r="B28" s="75"/>
      <c r="C28" s="75"/>
      <c r="D28" s="76" t="s">
        <v>80</v>
      </c>
      <c r="E28" s="77"/>
      <c r="F28" s="78"/>
      <c r="G28" s="78"/>
      <c r="H28" s="79"/>
      <c r="I28" s="78"/>
      <c r="J28" s="78"/>
      <c r="K28" s="17"/>
      <c r="M28" s="17"/>
    </row>
    <row r="29" spans="1:13" s="18" customFormat="1" ht="47.25">
      <c r="A29" s="15"/>
      <c r="B29" s="120">
        <v>100896</v>
      </c>
      <c r="C29" s="52" t="s">
        <v>7</v>
      </c>
      <c r="D29" s="118" t="s">
        <v>93</v>
      </c>
      <c r="E29" s="52" t="s">
        <v>17</v>
      </c>
      <c r="F29" s="53">
        <f>6.5*8</f>
        <v>52</v>
      </c>
      <c r="G29" s="93">
        <v>39.159999999999997</v>
      </c>
      <c r="H29" s="98"/>
      <c r="I29" s="99">
        <f>G29*1.28</f>
        <v>50.124799999999993</v>
      </c>
      <c r="J29" s="95">
        <f t="shared" ref="J29:J31" si="4">F29*I29</f>
        <v>2606.4895999999999</v>
      </c>
      <c r="K29" s="17"/>
      <c r="M29" s="17"/>
    </row>
    <row r="30" spans="1:13" s="18" customFormat="1" ht="31.5">
      <c r="A30" s="15"/>
      <c r="B30" s="120">
        <v>92791</v>
      </c>
      <c r="C30" s="52" t="s">
        <v>7</v>
      </c>
      <c r="D30" s="119" t="s">
        <v>94</v>
      </c>
      <c r="E30" s="52" t="s">
        <v>96</v>
      </c>
      <c r="F30" s="53">
        <v>26.62</v>
      </c>
      <c r="G30" s="93">
        <v>9.7200000000000006</v>
      </c>
      <c r="H30" s="100"/>
      <c r="I30" s="99">
        <f>G30*1.28</f>
        <v>12.441600000000001</v>
      </c>
      <c r="J30" s="95">
        <f t="shared" si="4"/>
        <v>331.19539200000003</v>
      </c>
      <c r="K30" s="17"/>
      <c r="M30" s="17"/>
    </row>
    <row r="31" spans="1:13" s="18" customFormat="1" ht="15.75">
      <c r="A31" s="15"/>
      <c r="B31" s="120">
        <v>92883</v>
      </c>
      <c r="C31" s="52" t="s">
        <v>7</v>
      </c>
      <c r="D31" s="118" t="s">
        <v>95</v>
      </c>
      <c r="E31" s="52" t="s">
        <v>96</v>
      </c>
      <c r="F31" s="53">
        <v>63.2</v>
      </c>
      <c r="G31" s="93">
        <v>11</v>
      </c>
      <c r="H31" s="100"/>
      <c r="I31" s="99">
        <f>G31*1.28</f>
        <v>14.08</v>
      </c>
      <c r="J31" s="95">
        <f t="shared" si="4"/>
        <v>889.85599999999999</v>
      </c>
      <c r="K31" s="17"/>
      <c r="M31" s="17"/>
    </row>
    <row r="32" spans="1:13" s="16" customFormat="1" ht="20.100000000000001" customHeight="1">
      <c r="A32" s="15"/>
      <c r="B32" s="86"/>
      <c r="C32" s="87"/>
      <c r="D32" s="87"/>
      <c r="E32" s="87"/>
      <c r="F32" s="88"/>
      <c r="G32" s="88" t="s">
        <v>8</v>
      </c>
      <c r="H32" s="87"/>
      <c r="I32" s="89"/>
      <c r="J32" s="90">
        <f>SUM(J29:J31)</f>
        <v>3827.5409920000002</v>
      </c>
      <c r="K32" s="44"/>
      <c r="M32" s="45"/>
    </row>
    <row r="33" spans="1:15" s="16" customFormat="1" ht="20.100000000000001" customHeight="1">
      <c r="A33" s="15"/>
      <c r="B33" s="86"/>
      <c r="C33" s="87"/>
      <c r="D33" s="87"/>
      <c r="E33" s="87"/>
      <c r="F33" s="88"/>
      <c r="G33" s="88"/>
      <c r="H33" s="87"/>
      <c r="I33" s="89"/>
      <c r="J33" s="90"/>
      <c r="K33" s="44"/>
      <c r="M33" s="45"/>
    </row>
    <row r="34" spans="1:15" s="16" customFormat="1" ht="20.100000000000001" customHeight="1">
      <c r="A34" s="15"/>
      <c r="B34" s="75"/>
      <c r="C34" s="75"/>
      <c r="D34" s="76" t="s">
        <v>82</v>
      </c>
      <c r="E34" s="77"/>
      <c r="F34" s="78"/>
      <c r="G34" s="78"/>
      <c r="H34" s="79"/>
      <c r="I34" s="78"/>
      <c r="J34" s="78"/>
      <c r="K34" s="44"/>
      <c r="M34" s="45"/>
    </row>
    <row r="35" spans="1:15" s="16" customFormat="1" ht="31.5">
      <c r="A35" s="15"/>
      <c r="B35" s="126">
        <v>96534</v>
      </c>
      <c r="C35" s="80" t="s">
        <v>7</v>
      </c>
      <c r="D35" s="124" t="s">
        <v>99</v>
      </c>
      <c r="E35" s="127" t="s">
        <v>75</v>
      </c>
      <c r="F35" s="53">
        <v>8</v>
      </c>
      <c r="G35" s="93">
        <v>60.86</v>
      </c>
      <c r="H35" s="98"/>
      <c r="I35" s="99">
        <f>G35*1.28</f>
        <v>77.900800000000004</v>
      </c>
      <c r="J35" s="95">
        <f>I35*F35</f>
        <v>623.20640000000003</v>
      </c>
      <c r="K35" s="44"/>
      <c r="M35" s="45"/>
    </row>
    <row r="36" spans="1:15" s="16" customFormat="1" ht="47.25">
      <c r="A36" s="15"/>
      <c r="B36" s="120">
        <v>96555</v>
      </c>
      <c r="C36" s="80" t="s">
        <v>7</v>
      </c>
      <c r="D36" s="125" t="s">
        <v>100</v>
      </c>
      <c r="E36" s="127" t="s">
        <v>76</v>
      </c>
      <c r="F36" s="53">
        <v>2</v>
      </c>
      <c r="G36" s="93">
        <v>484.46</v>
      </c>
      <c r="H36" s="98"/>
      <c r="I36" s="99">
        <f>G36*1.28</f>
        <v>620.10879999999997</v>
      </c>
      <c r="J36" s="95">
        <f t="shared" ref="J36:J37" si="5">I36*F36</f>
        <v>1240.2175999999999</v>
      </c>
      <c r="K36" s="44"/>
      <c r="M36" s="45"/>
    </row>
    <row r="37" spans="1:15" s="16" customFormat="1" ht="31.5">
      <c r="A37" s="15"/>
      <c r="B37" s="120">
        <v>96544</v>
      </c>
      <c r="C37" s="80" t="s">
        <v>7</v>
      </c>
      <c r="D37" s="118" t="s">
        <v>101</v>
      </c>
      <c r="E37" s="52" t="s">
        <v>77</v>
      </c>
      <c r="F37" s="53">
        <f>18.53+8.24</f>
        <v>26.770000000000003</v>
      </c>
      <c r="G37" s="93">
        <v>14.06</v>
      </c>
      <c r="H37" s="98"/>
      <c r="I37" s="99">
        <f>G37*1.28</f>
        <v>17.9968</v>
      </c>
      <c r="J37" s="95">
        <f t="shared" si="5"/>
        <v>481.77433600000006</v>
      </c>
      <c r="K37" s="44"/>
      <c r="M37" s="45"/>
    </row>
    <row r="38" spans="1:15" s="16" customFormat="1" ht="31.5">
      <c r="A38" s="15"/>
      <c r="B38" s="120">
        <v>96546</v>
      </c>
      <c r="C38" s="101" t="s">
        <v>7</v>
      </c>
      <c r="D38" s="118" t="s">
        <v>102</v>
      </c>
      <c r="E38" s="52" t="s">
        <v>77</v>
      </c>
      <c r="F38" s="53">
        <v>98.72</v>
      </c>
      <c r="G38" s="93">
        <v>11.71</v>
      </c>
      <c r="H38" s="100"/>
      <c r="I38" s="99">
        <f>G38*1.28</f>
        <v>14.988800000000001</v>
      </c>
      <c r="J38" s="95">
        <f>I38*F38</f>
        <v>1479.694336</v>
      </c>
      <c r="K38" s="44"/>
      <c r="M38" s="45"/>
      <c r="O38" s="48"/>
    </row>
    <row r="39" spans="1:15" s="16" customFormat="1" ht="20.100000000000001" customHeight="1">
      <c r="A39" s="15"/>
      <c r="B39" s="86"/>
      <c r="C39" s="87"/>
      <c r="D39" s="87"/>
      <c r="E39" s="87"/>
      <c r="F39" s="88"/>
      <c r="G39" s="88" t="s">
        <v>8</v>
      </c>
      <c r="H39" s="87"/>
      <c r="I39" s="89"/>
      <c r="J39" s="90">
        <f>SUM(J35:J38)</f>
        <v>3824.8926719999999</v>
      </c>
      <c r="K39" s="44"/>
      <c r="M39" s="45"/>
    </row>
    <row r="40" spans="1:15" s="16" customFormat="1" ht="20.100000000000001" customHeight="1">
      <c r="A40" s="15"/>
      <c r="B40" s="86"/>
      <c r="C40" s="87"/>
      <c r="D40" s="87"/>
      <c r="E40" s="87"/>
      <c r="F40" s="88"/>
      <c r="G40" s="88"/>
      <c r="H40" s="87"/>
      <c r="I40" s="89"/>
      <c r="J40" s="90"/>
      <c r="K40" s="44"/>
      <c r="M40" s="45"/>
    </row>
    <row r="41" spans="1:15" s="16" customFormat="1" ht="20.100000000000001" customHeight="1">
      <c r="A41" s="15"/>
      <c r="B41" s="75"/>
      <c r="C41" s="75"/>
      <c r="D41" s="76" t="s">
        <v>83</v>
      </c>
      <c r="E41" s="77"/>
      <c r="F41" s="78"/>
      <c r="G41" s="78"/>
      <c r="H41" s="79"/>
      <c r="I41" s="78"/>
      <c r="J41" s="78"/>
      <c r="K41" s="44"/>
      <c r="M41" s="45"/>
    </row>
    <row r="42" spans="1:15" s="16" customFormat="1" ht="31.5">
      <c r="A42" s="15"/>
      <c r="B42" s="126">
        <v>96534</v>
      </c>
      <c r="C42" s="80" t="s">
        <v>7</v>
      </c>
      <c r="D42" s="124" t="s">
        <v>99</v>
      </c>
      <c r="E42" s="127" t="s">
        <v>75</v>
      </c>
      <c r="F42" s="53">
        <v>18</v>
      </c>
      <c r="G42" s="102">
        <v>60.86</v>
      </c>
      <c r="H42" s="98"/>
      <c r="I42" s="99">
        <f>G42*1.28</f>
        <v>77.900800000000004</v>
      </c>
      <c r="J42" s="95">
        <f>I42*F42</f>
        <v>1402.2144000000001</v>
      </c>
      <c r="K42" s="44"/>
      <c r="M42" s="45"/>
    </row>
    <row r="43" spans="1:15" s="16" customFormat="1" ht="47.25">
      <c r="A43" s="15"/>
      <c r="B43" s="120">
        <v>96555</v>
      </c>
      <c r="C43" s="80" t="s">
        <v>7</v>
      </c>
      <c r="D43" s="125" t="s">
        <v>100</v>
      </c>
      <c r="E43" s="127" t="s">
        <v>76</v>
      </c>
      <c r="F43" s="53">
        <v>2.02</v>
      </c>
      <c r="G43" s="102">
        <v>484.46</v>
      </c>
      <c r="H43" s="98"/>
      <c r="I43" s="99">
        <f>G43*1.28</f>
        <v>620.10879999999997</v>
      </c>
      <c r="J43" s="95">
        <f t="shared" ref="J43:J46" si="6">I43*F43</f>
        <v>1252.619776</v>
      </c>
      <c r="K43" s="44"/>
      <c r="M43" s="45"/>
    </row>
    <row r="44" spans="1:15" s="16" customFormat="1" ht="47.25">
      <c r="A44" s="15"/>
      <c r="B44" s="51">
        <v>92775</v>
      </c>
      <c r="C44" s="80" t="s">
        <v>7</v>
      </c>
      <c r="D44" s="118" t="s">
        <v>74</v>
      </c>
      <c r="E44" s="52" t="s">
        <v>77</v>
      </c>
      <c r="F44" s="53">
        <v>66.48</v>
      </c>
      <c r="G44" s="102">
        <v>15.05</v>
      </c>
      <c r="H44" s="98"/>
      <c r="I44" s="99">
        <f>G44*1.28</f>
        <v>19.264000000000003</v>
      </c>
      <c r="J44" s="95">
        <f t="shared" si="6"/>
        <v>1280.6707200000003</v>
      </c>
      <c r="K44" s="44"/>
      <c r="M44" s="45"/>
    </row>
    <row r="45" spans="1:15" s="16" customFormat="1" ht="31.5">
      <c r="A45" s="15"/>
      <c r="B45" s="120">
        <v>96546</v>
      </c>
      <c r="C45" s="80" t="s">
        <v>7</v>
      </c>
      <c r="D45" s="118" t="s">
        <v>102</v>
      </c>
      <c r="E45" s="52" t="s">
        <v>77</v>
      </c>
      <c r="F45" s="53">
        <v>60.5</v>
      </c>
      <c r="G45" s="102">
        <v>11.71</v>
      </c>
      <c r="H45" s="98"/>
      <c r="I45" s="99">
        <f>G45*1.28</f>
        <v>14.988800000000001</v>
      </c>
      <c r="J45" s="95">
        <f t="shared" si="6"/>
        <v>906.82240000000013</v>
      </c>
      <c r="K45" s="44"/>
      <c r="M45" s="45"/>
    </row>
    <row r="46" spans="1:15" s="16" customFormat="1" ht="47.25">
      <c r="A46" s="15"/>
      <c r="B46" s="51">
        <v>92777</v>
      </c>
      <c r="C46" s="80" t="s">
        <v>7</v>
      </c>
      <c r="D46" s="119" t="s">
        <v>98</v>
      </c>
      <c r="E46" s="52" t="s">
        <v>77</v>
      </c>
      <c r="F46" s="53">
        <v>43.28</v>
      </c>
      <c r="G46" s="102">
        <v>13.11</v>
      </c>
      <c r="H46" s="98"/>
      <c r="I46" s="99">
        <f>G46*1.28</f>
        <v>16.780799999999999</v>
      </c>
      <c r="J46" s="95">
        <f t="shared" si="6"/>
        <v>726.27302399999996</v>
      </c>
      <c r="K46" s="44"/>
      <c r="M46" s="45"/>
    </row>
    <row r="47" spans="1:15" s="16" customFormat="1" ht="20.100000000000001" customHeight="1">
      <c r="A47" s="15"/>
      <c r="B47" s="86"/>
      <c r="C47" s="87"/>
      <c r="D47" s="87"/>
      <c r="E47" s="87"/>
      <c r="F47" s="88"/>
      <c r="G47" s="88" t="s">
        <v>8</v>
      </c>
      <c r="H47" s="87"/>
      <c r="I47" s="89"/>
      <c r="J47" s="90">
        <f>SUM(J42:J46)</f>
        <v>5568.6003200000005</v>
      </c>
      <c r="K47" s="44"/>
      <c r="M47" s="45"/>
    </row>
    <row r="48" spans="1:15" s="16" customFormat="1" ht="20.100000000000001" customHeight="1">
      <c r="A48" s="15"/>
      <c r="B48" s="86"/>
      <c r="C48" s="87"/>
      <c r="D48" s="87"/>
      <c r="E48" s="87"/>
      <c r="F48" s="88"/>
      <c r="G48" s="88"/>
      <c r="H48" s="87"/>
      <c r="I48" s="89"/>
      <c r="J48" s="90"/>
      <c r="K48" s="44"/>
      <c r="M48" s="45"/>
    </row>
    <row r="49" spans="1:13" s="16" customFormat="1" ht="20.100000000000001" customHeight="1">
      <c r="A49" s="15"/>
      <c r="B49" s="75"/>
      <c r="C49" s="75"/>
      <c r="D49" s="76" t="s">
        <v>81</v>
      </c>
      <c r="E49" s="77"/>
      <c r="F49" s="78"/>
      <c r="G49" s="78"/>
      <c r="H49" s="79"/>
      <c r="I49" s="78"/>
      <c r="J49" s="78"/>
      <c r="K49" s="44"/>
      <c r="M49" s="45"/>
    </row>
    <row r="50" spans="1:13" s="16" customFormat="1" ht="31.5">
      <c r="A50" s="15"/>
      <c r="B50" s="120">
        <v>92263</v>
      </c>
      <c r="C50" s="80" t="s">
        <v>7</v>
      </c>
      <c r="D50" s="118" t="s">
        <v>97</v>
      </c>
      <c r="E50" s="52" t="s">
        <v>75</v>
      </c>
      <c r="F50" s="53">
        <v>8</v>
      </c>
      <c r="G50" s="121">
        <v>94.8</v>
      </c>
      <c r="H50" s="122"/>
      <c r="I50" s="121">
        <f>G50*1.28</f>
        <v>121.34399999999999</v>
      </c>
      <c r="J50" s="121">
        <f>I50*F50</f>
        <v>970.75199999999995</v>
      </c>
      <c r="K50" s="44"/>
      <c r="M50" s="45"/>
    </row>
    <row r="51" spans="1:13" s="16" customFormat="1" ht="63">
      <c r="A51" s="15"/>
      <c r="B51" s="51">
        <v>92409</v>
      </c>
      <c r="C51" s="80" t="s">
        <v>7</v>
      </c>
      <c r="D51" s="118" t="s">
        <v>72</v>
      </c>
      <c r="E51" s="52" t="s">
        <v>75</v>
      </c>
      <c r="F51" s="53">
        <v>8</v>
      </c>
      <c r="G51" s="121">
        <v>213.31</v>
      </c>
      <c r="H51" s="98"/>
      <c r="I51" s="99">
        <f>G51*1.28</f>
        <v>273.03680000000003</v>
      </c>
      <c r="J51" s="121">
        <f t="shared" ref="J51:J54" si="7">I51*F51</f>
        <v>2184.2944000000002</v>
      </c>
      <c r="K51" s="44"/>
      <c r="M51" s="45"/>
    </row>
    <row r="52" spans="1:13" s="16" customFormat="1" ht="47.25">
      <c r="A52" s="15"/>
      <c r="B52" s="51">
        <v>92718</v>
      </c>
      <c r="C52" s="80" t="s">
        <v>7</v>
      </c>
      <c r="D52" s="118" t="s">
        <v>73</v>
      </c>
      <c r="E52" s="52" t="s">
        <v>76</v>
      </c>
      <c r="F52" s="53">
        <v>2.4</v>
      </c>
      <c r="G52" s="121">
        <v>469.2</v>
      </c>
      <c r="H52" s="98"/>
      <c r="I52" s="99">
        <f>G52*1.28</f>
        <v>600.57600000000002</v>
      </c>
      <c r="J52" s="121">
        <f t="shared" si="7"/>
        <v>1441.3824</v>
      </c>
      <c r="K52" s="44"/>
      <c r="M52" s="45"/>
    </row>
    <row r="53" spans="1:13" s="16" customFormat="1" ht="47.25">
      <c r="A53" s="15"/>
      <c r="B53" s="51">
        <v>92777</v>
      </c>
      <c r="C53" s="80" t="s">
        <v>7</v>
      </c>
      <c r="D53" s="123" t="s">
        <v>98</v>
      </c>
      <c r="E53" s="52" t="s">
        <v>77</v>
      </c>
      <c r="F53" s="53">
        <f>115.56+27.74</f>
        <v>143.30000000000001</v>
      </c>
      <c r="G53" s="121">
        <v>13.11</v>
      </c>
      <c r="H53" s="100"/>
      <c r="I53" s="99">
        <f>G53*1.28</f>
        <v>16.780799999999999</v>
      </c>
      <c r="J53" s="121">
        <f t="shared" si="7"/>
        <v>2404.6886400000003</v>
      </c>
      <c r="K53" s="44"/>
      <c r="M53" s="45"/>
    </row>
    <row r="54" spans="1:13" s="16" customFormat="1" ht="47.25">
      <c r="A54" s="15"/>
      <c r="B54" s="51">
        <v>92775</v>
      </c>
      <c r="C54" s="80" t="s">
        <v>7</v>
      </c>
      <c r="D54" s="118" t="s">
        <v>74</v>
      </c>
      <c r="E54" s="52" t="s">
        <v>77</v>
      </c>
      <c r="F54" s="53">
        <v>40.479999999999997</v>
      </c>
      <c r="G54" s="121">
        <v>15.05</v>
      </c>
      <c r="H54" s="100"/>
      <c r="I54" s="99">
        <f>G54*1.28</f>
        <v>19.264000000000003</v>
      </c>
      <c r="J54" s="121">
        <f t="shared" si="7"/>
        <v>779.80672000000004</v>
      </c>
      <c r="K54" s="44"/>
      <c r="M54" s="45"/>
    </row>
    <row r="55" spans="1:13" s="16" customFormat="1" ht="20.100000000000001" customHeight="1">
      <c r="A55" s="15"/>
      <c r="B55" s="86"/>
      <c r="C55" s="87"/>
      <c r="D55" s="87"/>
      <c r="E55" s="87"/>
      <c r="F55" s="88"/>
      <c r="G55" s="88" t="s">
        <v>8</v>
      </c>
      <c r="H55" s="87"/>
      <c r="I55" s="89"/>
      <c r="J55" s="90">
        <f>SUM(J50:J54)</f>
        <v>7780.9241600000005</v>
      </c>
      <c r="K55" s="44"/>
      <c r="M55" s="45"/>
    </row>
    <row r="56" spans="1:13" s="16" customFormat="1" ht="20.100000000000001" customHeight="1">
      <c r="A56" s="15"/>
      <c r="B56" s="86"/>
      <c r="C56" s="87"/>
      <c r="D56" s="87"/>
      <c r="E56" s="87"/>
      <c r="F56" s="88"/>
      <c r="G56" s="88"/>
      <c r="H56" s="87"/>
      <c r="I56" s="89"/>
      <c r="J56" s="90"/>
      <c r="K56" s="44"/>
      <c r="M56" s="45"/>
    </row>
    <row r="57" spans="1:13" s="16" customFormat="1" ht="20.100000000000001" customHeight="1">
      <c r="A57" s="15"/>
      <c r="B57" s="75"/>
      <c r="C57" s="75"/>
      <c r="D57" s="76" t="s">
        <v>84</v>
      </c>
      <c r="E57" s="77"/>
      <c r="F57" s="78"/>
      <c r="G57" s="78"/>
      <c r="H57" s="79"/>
      <c r="I57" s="78"/>
      <c r="J57" s="78"/>
      <c r="K57" s="44"/>
      <c r="M57" s="45"/>
    </row>
    <row r="58" spans="1:13" s="16" customFormat="1" ht="15.75">
      <c r="A58" s="15"/>
      <c r="B58" s="91" t="s">
        <v>104</v>
      </c>
      <c r="C58" s="80" t="s">
        <v>7</v>
      </c>
      <c r="D58" s="118" t="s">
        <v>103</v>
      </c>
      <c r="E58" s="80" t="s">
        <v>17</v>
      </c>
      <c r="F58" s="98">
        <v>140</v>
      </c>
      <c r="G58" s="93">
        <v>138.03</v>
      </c>
      <c r="H58" s="98"/>
      <c r="I58" s="99">
        <f>G58*1.28</f>
        <v>176.67840000000001</v>
      </c>
      <c r="J58" s="95">
        <f>I58*F58</f>
        <v>24734.976000000002</v>
      </c>
      <c r="K58" s="44"/>
      <c r="M58" s="45"/>
    </row>
    <row r="59" spans="1:13" s="16" customFormat="1" ht="20.100000000000001" customHeight="1">
      <c r="A59" s="15"/>
      <c r="B59" s="86"/>
      <c r="C59" s="87"/>
      <c r="D59" s="87"/>
      <c r="E59" s="87"/>
      <c r="F59" s="88"/>
      <c r="G59" s="88" t="s">
        <v>8</v>
      </c>
      <c r="H59" s="87"/>
      <c r="I59" s="89"/>
      <c r="J59" s="90">
        <f>SUM(J58:J58)</f>
        <v>24734.976000000002</v>
      </c>
      <c r="K59" s="44"/>
      <c r="M59" s="45"/>
    </row>
    <row r="60" spans="1:13" s="16" customFormat="1" ht="20.100000000000001" customHeight="1">
      <c r="A60" s="15"/>
      <c r="B60" s="86"/>
      <c r="C60" s="87"/>
      <c r="D60" s="87"/>
      <c r="E60" s="87"/>
      <c r="F60" s="88"/>
      <c r="G60" s="88"/>
      <c r="H60" s="87"/>
      <c r="I60" s="89"/>
      <c r="J60" s="90"/>
      <c r="K60" s="44"/>
      <c r="M60" s="45"/>
    </row>
    <row r="61" spans="1:13" s="16" customFormat="1" ht="20.100000000000001" customHeight="1">
      <c r="A61" s="15"/>
      <c r="B61" s="75"/>
      <c r="C61" s="75"/>
      <c r="D61" s="76" t="s">
        <v>113</v>
      </c>
      <c r="E61" s="77"/>
      <c r="F61" s="78"/>
      <c r="G61" s="78"/>
      <c r="H61" s="79"/>
      <c r="I61" s="78"/>
      <c r="J61" s="78"/>
      <c r="K61" s="44"/>
      <c r="M61" s="45"/>
    </row>
    <row r="62" spans="1:13" s="16" customFormat="1" ht="63">
      <c r="A62" s="15"/>
      <c r="B62" s="91">
        <v>100763</v>
      </c>
      <c r="C62" s="80" t="s">
        <v>7</v>
      </c>
      <c r="D62" s="50" t="s">
        <v>114</v>
      </c>
      <c r="E62" s="80" t="s">
        <v>96</v>
      </c>
      <c r="F62" s="53">
        <v>3844</v>
      </c>
      <c r="G62" s="93">
        <v>11.38</v>
      </c>
      <c r="H62" s="98"/>
      <c r="I62" s="99">
        <f>G62*1.28</f>
        <v>14.566400000000002</v>
      </c>
      <c r="J62" s="95">
        <f>I62*F62</f>
        <v>55993.241600000008</v>
      </c>
      <c r="K62" s="44"/>
      <c r="M62" s="45"/>
    </row>
    <row r="63" spans="1:13" s="16" customFormat="1" ht="20.100000000000001" customHeight="1">
      <c r="A63" s="15"/>
      <c r="B63" s="86"/>
      <c r="C63" s="87"/>
      <c r="D63" s="87"/>
      <c r="E63" s="87"/>
      <c r="F63" s="88"/>
      <c r="G63" s="88" t="s">
        <v>8</v>
      </c>
      <c r="H63" s="87"/>
      <c r="I63" s="89"/>
      <c r="J63" s="90">
        <f>SUM(J62:J62)</f>
        <v>55993.241600000008</v>
      </c>
      <c r="K63" s="44"/>
      <c r="M63" s="45"/>
    </row>
    <row r="64" spans="1:13" s="16" customFormat="1" ht="20.100000000000001" customHeight="1">
      <c r="A64" s="15"/>
      <c r="B64" s="86"/>
      <c r="C64" s="87"/>
      <c r="D64" s="87"/>
      <c r="E64" s="87"/>
      <c r="F64" s="88"/>
      <c r="G64" s="88"/>
      <c r="H64" s="87"/>
      <c r="I64" s="89"/>
      <c r="J64" s="90"/>
      <c r="K64" s="44"/>
      <c r="M64" s="45"/>
    </row>
    <row r="65" spans="1:14" s="16" customFormat="1" ht="20.100000000000001" customHeight="1">
      <c r="A65" s="15"/>
      <c r="B65" s="75"/>
      <c r="C65" s="75"/>
      <c r="D65" s="76" t="s">
        <v>68</v>
      </c>
      <c r="E65" s="77"/>
      <c r="F65" s="78"/>
      <c r="G65" s="78"/>
      <c r="H65" s="79"/>
      <c r="I65" s="78"/>
      <c r="J65" s="78"/>
      <c r="K65" s="44"/>
      <c r="M65" s="45"/>
    </row>
    <row r="66" spans="1:14" s="16" customFormat="1" ht="15.75">
      <c r="A66" s="15"/>
      <c r="B66" s="91" t="s">
        <v>85</v>
      </c>
      <c r="C66" s="80" t="s">
        <v>16</v>
      </c>
      <c r="D66" s="50" t="s">
        <v>68</v>
      </c>
      <c r="E66" s="80" t="s">
        <v>66</v>
      </c>
      <c r="F66" s="98">
        <v>18.75</v>
      </c>
      <c r="G66" s="93">
        <v>5.03</v>
      </c>
      <c r="H66" s="98"/>
      <c r="I66" s="99">
        <f>G66*1.28</f>
        <v>6.4384000000000006</v>
      </c>
      <c r="J66" s="95">
        <f>I66*F66</f>
        <v>120.72000000000001</v>
      </c>
      <c r="K66" s="44"/>
      <c r="M66" s="45"/>
    </row>
    <row r="67" spans="1:14" s="16" customFormat="1" ht="20.100000000000001" customHeight="1">
      <c r="A67" s="15"/>
      <c r="B67" s="86"/>
      <c r="C67" s="87"/>
      <c r="D67" s="87"/>
      <c r="E67" s="87"/>
      <c r="F67" s="88"/>
      <c r="G67" s="88" t="s">
        <v>8</v>
      </c>
      <c r="H67" s="87"/>
      <c r="I67" s="89"/>
      <c r="J67" s="90">
        <f>SUM(J66:J66)</f>
        <v>120.72000000000001</v>
      </c>
      <c r="K67" s="44"/>
      <c r="M67" s="45"/>
    </row>
    <row r="68" spans="1:14" s="16" customFormat="1" ht="20.100000000000001" customHeight="1">
      <c r="A68" s="15"/>
      <c r="B68" s="86"/>
      <c r="C68" s="87"/>
      <c r="D68" s="87"/>
      <c r="E68" s="87"/>
      <c r="F68" s="88"/>
      <c r="G68" s="88"/>
      <c r="H68" s="87"/>
      <c r="I68" s="89"/>
      <c r="J68" s="90"/>
      <c r="K68" s="44"/>
      <c r="M68" s="45"/>
    </row>
    <row r="69" spans="1:14" s="16" customFormat="1" ht="20.100000000000001" customHeight="1">
      <c r="A69" s="15"/>
      <c r="B69" s="103"/>
      <c r="C69" s="104"/>
      <c r="D69" s="104"/>
      <c r="E69" s="104"/>
      <c r="F69" s="105"/>
      <c r="G69" s="106" t="s">
        <v>0</v>
      </c>
      <c r="H69" s="107"/>
      <c r="I69" s="108"/>
      <c r="J69" s="109">
        <f>J16+J21+J26+J32+J39+J47+J55+J59+J67+J63</f>
        <v>126663.50182400001</v>
      </c>
      <c r="K69" s="44"/>
      <c r="M69" s="45"/>
    </row>
    <row r="70" spans="1:14" s="16" customFormat="1" ht="20.100000000000001" customHeight="1">
      <c r="A70" s="15"/>
      <c r="B70" s="110"/>
      <c r="C70" s="110"/>
      <c r="D70" s="110"/>
      <c r="E70" s="110"/>
      <c r="F70" s="111"/>
      <c r="G70" s="111"/>
      <c r="H70" s="112"/>
      <c r="I70" s="113"/>
      <c r="J70" s="114"/>
      <c r="K70" s="128"/>
      <c r="M70" s="129"/>
    </row>
    <row r="71" spans="1:14" s="16" customFormat="1" ht="20.100000000000001" customHeight="1">
      <c r="A71" s="15"/>
      <c r="B71" s="110"/>
      <c r="C71" s="110"/>
      <c r="D71" s="110"/>
      <c r="E71" s="110"/>
      <c r="F71" s="111"/>
      <c r="G71" s="111"/>
      <c r="H71" s="112"/>
      <c r="I71" s="113"/>
      <c r="J71" s="114"/>
      <c r="K71" s="134"/>
      <c r="M71" s="134"/>
    </row>
    <row r="72" spans="1:14" s="16" customFormat="1" ht="20.100000000000001" customHeight="1" thickBot="1">
      <c r="A72" s="15"/>
      <c r="B72" s="110"/>
      <c r="C72" s="110"/>
      <c r="D72" s="149"/>
      <c r="E72" s="149"/>
      <c r="F72" s="149"/>
      <c r="G72" s="111"/>
      <c r="H72" s="112"/>
      <c r="I72" s="113"/>
      <c r="J72" s="114"/>
      <c r="K72" s="134"/>
      <c r="M72" s="134"/>
    </row>
    <row r="73" spans="1:14" s="16" customFormat="1" ht="20.100000000000001" customHeight="1">
      <c r="A73" s="15"/>
      <c r="B73" s="110"/>
      <c r="C73" s="110"/>
      <c r="D73" s="146" t="s">
        <v>111</v>
      </c>
      <c r="E73" s="147"/>
      <c r="F73" s="147"/>
      <c r="G73" s="111"/>
      <c r="H73" s="112"/>
      <c r="I73" s="113"/>
      <c r="J73" s="114"/>
      <c r="K73" s="134"/>
      <c r="M73" s="134"/>
    </row>
    <row r="74" spans="1:14" s="16" customFormat="1" ht="20.100000000000001" customHeight="1">
      <c r="A74" s="15"/>
      <c r="B74" s="110"/>
      <c r="C74" s="110"/>
      <c r="D74" s="148"/>
      <c r="E74" s="148"/>
      <c r="F74" s="148"/>
      <c r="G74" s="111"/>
      <c r="H74" s="112"/>
      <c r="I74" s="113"/>
      <c r="J74" s="114"/>
      <c r="K74" s="134"/>
      <c r="M74" s="134"/>
    </row>
    <row r="75" spans="1:14" s="16" customFormat="1" ht="20.100000000000001" customHeight="1">
      <c r="A75" s="15"/>
      <c r="B75" s="110"/>
      <c r="C75" s="110"/>
      <c r="D75" s="110"/>
      <c r="E75" s="110"/>
      <c r="F75" s="111"/>
      <c r="G75" s="111"/>
      <c r="H75" s="112"/>
      <c r="I75" s="113"/>
      <c r="J75" s="114"/>
      <c r="K75" s="134"/>
      <c r="M75" s="134"/>
    </row>
    <row r="76" spans="1:14" ht="12.75" customHeight="1">
      <c r="B76" s="9"/>
      <c r="C76" s="9"/>
      <c r="D76" s="135"/>
      <c r="E76" s="10"/>
      <c r="F76" s="140"/>
      <c r="G76" s="140"/>
      <c r="H76" s="140"/>
      <c r="I76" s="140"/>
      <c r="J76" s="140"/>
      <c r="K76" s="140"/>
      <c r="L76" s="140"/>
      <c r="M76" s="140"/>
      <c r="N76" s="140"/>
    </row>
    <row r="77" spans="1:14" ht="12.75" customHeight="1">
      <c r="B77" s="9"/>
      <c r="C77" s="9"/>
      <c r="D77" s="136"/>
      <c r="E77" s="10"/>
      <c r="F77" s="140"/>
      <c r="G77" s="140"/>
      <c r="H77" s="140"/>
      <c r="I77" s="140"/>
      <c r="J77" s="140"/>
      <c r="K77" s="140"/>
      <c r="L77" s="140"/>
      <c r="M77" s="140"/>
      <c r="N77" s="140"/>
    </row>
    <row r="78" spans="1:14" ht="12.75" customHeight="1">
      <c r="B78" s="9"/>
      <c r="C78" s="9"/>
      <c r="D78" s="9"/>
      <c r="E78" s="10"/>
      <c r="F78" s="140"/>
      <c r="G78" s="140"/>
      <c r="H78" s="140"/>
      <c r="I78" s="140"/>
      <c r="J78" s="140"/>
      <c r="K78" s="140"/>
      <c r="L78" s="140"/>
      <c r="M78" s="140"/>
      <c r="N78" s="140"/>
    </row>
    <row r="79" spans="1:14">
      <c r="B79" s="9"/>
      <c r="C79" s="9"/>
      <c r="D79" s="9"/>
      <c r="E79" s="10"/>
      <c r="F79" s="37"/>
      <c r="G79" s="36"/>
      <c r="H79" s="12"/>
      <c r="I79" s="4"/>
      <c r="J79" s="115"/>
      <c r="K79" s="4"/>
      <c r="L79" s="4"/>
      <c r="M79" s="4"/>
      <c r="N79" s="4"/>
    </row>
    <row r="80" spans="1:14">
      <c r="B80" s="9"/>
      <c r="C80" s="9"/>
      <c r="D80" s="9"/>
      <c r="E80" s="10"/>
      <c r="F80" s="37"/>
      <c r="G80" s="36"/>
      <c r="H80" s="12"/>
      <c r="I80" s="4"/>
      <c r="J80" s="115"/>
      <c r="K80" s="4"/>
      <c r="L80" s="4"/>
      <c r="M80" s="4"/>
      <c r="N80" s="4"/>
    </row>
    <row r="81" spans="1:14">
      <c r="B81" s="9"/>
      <c r="C81" s="9"/>
      <c r="D81" s="9"/>
      <c r="E81" s="10"/>
      <c r="F81" s="37"/>
      <c r="G81" s="36"/>
      <c r="H81" s="12"/>
      <c r="I81" s="4"/>
      <c r="J81" s="115"/>
      <c r="K81" s="4"/>
      <c r="L81" s="4"/>
      <c r="M81" s="4"/>
      <c r="N81" s="4"/>
    </row>
    <row r="82" spans="1:14">
      <c r="B82" s="9"/>
      <c r="C82" s="9"/>
      <c r="D82" s="9"/>
      <c r="E82" s="10"/>
      <c r="F82" s="37"/>
      <c r="G82" s="36"/>
      <c r="H82" s="12"/>
      <c r="I82" s="4"/>
      <c r="J82" s="115"/>
      <c r="K82" s="4"/>
      <c r="L82" s="4"/>
      <c r="M82" s="4"/>
      <c r="N82" s="4"/>
    </row>
    <row r="84" spans="1:14">
      <c r="A84" s="1"/>
      <c r="B84" s="1"/>
      <c r="C84" s="1"/>
      <c r="D84" s="1"/>
      <c r="E84" s="1"/>
      <c r="G84" s="38"/>
      <c r="H84" s="1"/>
    </row>
    <row r="85" spans="1:14">
      <c r="A85" s="1"/>
      <c r="B85" s="1"/>
      <c r="C85" s="1"/>
      <c r="D85" s="1"/>
      <c r="E85" s="1"/>
      <c r="G85" s="38"/>
      <c r="H85" s="1"/>
    </row>
    <row r="106" spans="1:10">
      <c r="A106" s="1"/>
      <c r="B106" s="1"/>
      <c r="C106" s="1"/>
      <c r="D106" s="1"/>
      <c r="E106" s="1"/>
      <c r="G106" s="38"/>
      <c r="H106" s="1"/>
      <c r="J106" s="41"/>
    </row>
    <row r="111" spans="1:10">
      <c r="A111" s="1"/>
      <c r="B111" s="1"/>
      <c r="C111" s="1"/>
      <c r="D111" s="1"/>
      <c r="E111" s="1"/>
      <c r="G111" s="38"/>
      <c r="H111" s="1"/>
      <c r="J111" s="41"/>
    </row>
  </sheetData>
  <autoFilter ref="B9:J70" xr:uid="{00000000-0009-0000-0000-000000000000}"/>
  <mergeCells count="8">
    <mergeCell ref="F76:N78"/>
    <mergeCell ref="B6:C6"/>
    <mergeCell ref="D6:J6"/>
    <mergeCell ref="B2:I2"/>
    <mergeCell ref="E4:J4"/>
    <mergeCell ref="B5:E5"/>
    <mergeCell ref="D73:F74"/>
    <mergeCell ref="D72:F72"/>
  </mergeCells>
  <conditionalFormatting sqref="F9:H9 K9 M9">
    <cfRule type="cellIs" dxfId="11" priority="281" stopIfTrue="1" operator="equal">
      <formula>0</formula>
    </cfRule>
  </conditionalFormatting>
  <conditionalFormatting sqref="I9">
    <cfRule type="cellIs" dxfId="10" priority="34" stopIfTrue="1" operator="equal">
      <formula>0</formula>
    </cfRule>
  </conditionalFormatting>
  <conditionalFormatting sqref="H16:H17 H22">
    <cfRule type="cellIs" dxfId="9" priority="29" stopIfTrue="1" operator="equal">
      <formula>0</formula>
    </cfRule>
  </conditionalFormatting>
  <conditionalFormatting sqref="H21">
    <cfRule type="cellIs" dxfId="8" priority="28" stopIfTrue="1" operator="equal">
      <formula>0</formula>
    </cfRule>
  </conditionalFormatting>
  <conditionalFormatting sqref="H26:H27">
    <cfRule type="cellIs" dxfId="7" priority="27" stopIfTrue="1" operator="equal">
      <formula>0</formula>
    </cfRule>
  </conditionalFormatting>
  <conditionalFormatting sqref="H32:H33 H40 H56">
    <cfRule type="cellIs" dxfId="6" priority="26" stopIfTrue="1" operator="equal">
      <formula>0</formula>
    </cfRule>
  </conditionalFormatting>
  <conditionalFormatting sqref="H39">
    <cfRule type="cellIs" dxfId="5" priority="24" stopIfTrue="1" operator="equal">
      <formula>0</formula>
    </cfRule>
  </conditionalFormatting>
  <conditionalFormatting sqref="H47:H48">
    <cfRule type="cellIs" dxfId="4" priority="23" stopIfTrue="1" operator="equal">
      <formula>0</formula>
    </cfRule>
  </conditionalFormatting>
  <conditionalFormatting sqref="H59:H60 H64">
    <cfRule type="cellIs" dxfId="3" priority="22" stopIfTrue="1" operator="equal">
      <formula>0</formula>
    </cfRule>
  </conditionalFormatting>
  <conditionalFormatting sqref="H67:H68">
    <cfRule type="cellIs" dxfId="2" priority="18" stopIfTrue="1" operator="equal">
      <formula>0</formula>
    </cfRule>
  </conditionalFormatting>
  <conditionalFormatting sqref="H55">
    <cfRule type="cellIs" dxfId="1" priority="2" stopIfTrue="1" operator="equal">
      <formula>0</formula>
    </cfRule>
  </conditionalFormatting>
  <conditionalFormatting sqref="H63">
    <cfRule type="cellIs" dxfId="0" priority="1" stopIfTrue="1" operator="equal">
      <formula>0</formula>
    </cfRule>
  </conditionalFormatting>
  <printOptions horizontalCentered="1"/>
  <pageMargins left="0.27559055118110237" right="0.35433070866141736" top="0" bottom="0.31496062992125984" header="0.35433070866141736" footer="0.19685039370078741"/>
  <pageSetup paperSize="9" scale="74" fitToHeight="0" orientation="landscape" r:id="rId1"/>
  <headerFooter alignWithMargins="0">
    <oddFooter>Página &amp;P de &amp;N</oddFooter>
  </headerFooter>
  <rowBreaks count="3" manualBreakCount="3">
    <brk id="27" max="9" man="1"/>
    <brk id="48" max="9" man="1"/>
    <brk id="6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1:H32"/>
  <sheetViews>
    <sheetView topLeftCell="A13" zoomScale="90" zoomScaleNormal="90" workbookViewId="0">
      <selection activeCell="H5" sqref="H5"/>
    </sheetView>
  </sheetViews>
  <sheetFormatPr defaultRowHeight="14.25"/>
  <cols>
    <col min="1" max="1" width="72.125" bestFit="1" customWidth="1"/>
    <col min="4" max="4" width="11.625" customWidth="1"/>
  </cols>
  <sheetData>
    <row r="1" spans="1:8" ht="86.25" customHeight="1">
      <c r="A1" s="159" t="s">
        <v>18</v>
      </c>
      <c r="B1" s="159"/>
      <c r="C1" s="159"/>
      <c r="D1" s="159"/>
      <c r="E1" s="159"/>
      <c r="F1" s="159"/>
      <c r="G1" s="160"/>
      <c r="H1" s="39"/>
    </row>
    <row r="2" spans="1:8" ht="15.75">
      <c r="A2" s="161" t="s">
        <v>115</v>
      </c>
      <c r="B2" s="162"/>
      <c r="C2" s="162"/>
      <c r="D2" s="162"/>
      <c r="E2" s="163"/>
      <c r="F2" s="164" t="s">
        <v>19</v>
      </c>
      <c r="G2" s="165"/>
    </row>
    <row r="3" spans="1:8" ht="15.75">
      <c r="A3" s="166" t="s">
        <v>65</v>
      </c>
      <c r="B3" s="167"/>
      <c r="C3" s="167"/>
      <c r="D3" s="167"/>
      <c r="E3" s="167"/>
      <c r="F3" s="161" t="s">
        <v>20</v>
      </c>
      <c r="G3" s="168"/>
    </row>
    <row r="4" spans="1:8">
      <c r="A4" s="169"/>
      <c r="B4" s="169"/>
      <c r="C4" s="169"/>
      <c r="D4" s="169"/>
      <c r="E4" s="169"/>
      <c r="F4" s="169"/>
      <c r="G4" s="169"/>
    </row>
    <row r="5" spans="1:8" ht="15.75">
      <c r="A5" s="170" t="s">
        <v>21</v>
      </c>
      <c r="B5" s="171"/>
      <c r="C5" s="171"/>
      <c r="D5" s="171"/>
      <c r="E5" s="172"/>
      <c r="F5" s="173">
        <v>100</v>
      </c>
      <c r="G5" s="173"/>
    </row>
    <row r="6" spans="1:8" ht="15.75">
      <c r="A6" s="170" t="s">
        <v>22</v>
      </c>
      <c r="B6" s="174"/>
      <c r="C6" s="174"/>
      <c r="D6" s="174"/>
      <c r="E6" s="175"/>
      <c r="F6" s="173">
        <v>3</v>
      </c>
      <c r="G6" s="173"/>
    </row>
    <row r="7" spans="1:8">
      <c r="A7" s="176"/>
      <c r="B7" s="176"/>
      <c r="C7" s="176"/>
      <c r="D7" s="176"/>
      <c r="E7" s="176"/>
      <c r="F7" s="176"/>
      <c r="G7" s="176"/>
    </row>
    <row r="8" spans="1:8" ht="47.25">
      <c r="A8" s="19" t="s">
        <v>23</v>
      </c>
      <c r="B8" s="19" t="s">
        <v>24</v>
      </c>
      <c r="C8" s="20" t="s">
        <v>25</v>
      </c>
      <c r="D8" s="19" t="s">
        <v>26</v>
      </c>
      <c r="E8" s="19" t="s">
        <v>27</v>
      </c>
      <c r="F8" s="19" t="s">
        <v>28</v>
      </c>
      <c r="G8" s="19" t="s">
        <v>29</v>
      </c>
    </row>
    <row r="9" spans="1:8" ht="15.75">
      <c r="A9" s="21" t="s">
        <v>30</v>
      </c>
      <c r="B9" s="22" t="s">
        <v>31</v>
      </c>
      <c r="C9" s="23">
        <v>3.5</v>
      </c>
      <c r="D9" s="22" t="s">
        <v>32</v>
      </c>
      <c r="E9" s="23">
        <v>3</v>
      </c>
      <c r="F9" s="23">
        <v>4</v>
      </c>
      <c r="G9" s="23">
        <v>5</v>
      </c>
    </row>
    <row r="10" spans="1:8" ht="15.75">
      <c r="A10" s="21" t="s">
        <v>33</v>
      </c>
      <c r="B10" s="22" t="s">
        <v>34</v>
      </c>
      <c r="C10" s="23">
        <v>1</v>
      </c>
      <c r="D10" s="22" t="s">
        <v>32</v>
      </c>
      <c r="E10" s="23">
        <v>0.8</v>
      </c>
      <c r="F10" s="23">
        <v>0.8</v>
      </c>
      <c r="G10" s="23">
        <v>1</v>
      </c>
    </row>
    <row r="11" spans="1:8" ht="15.75">
      <c r="A11" s="21" t="s">
        <v>35</v>
      </c>
      <c r="B11" s="22" t="s">
        <v>36</v>
      </c>
      <c r="C11" s="23">
        <v>1.2</v>
      </c>
      <c r="D11" s="22" t="s">
        <v>32</v>
      </c>
      <c r="E11" s="23">
        <v>0.97</v>
      </c>
      <c r="F11" s="23">
        <v>1.27</v>
      </c>
      <c r="G11" s="23">
        <v>1.27</v>
      </c>
    </row>
    <row r="12" spans="1:8" ht="15.75">
      <c r="A12" s="21" t="s">
        <v>37</v>
      </c>
      <c r="B12" s="22" t="s">
        <v>38</v>
      </c>
      <c r="C12" s="23">
        <v>1</v>
      </c>
      <c r="D12" s="22" t="s">
        <v>32</v>
      </c>
      <c r="E12" s="23">
        <v>0.59</v>
      </c>
      <c r="F12" s="23">
        <v>1.23</v>
      </c>
      <c r="G12" s="23">
        <v>1.39</v>
      </c>
    </row>
    <row r="13" spans="1:8" ht="15.75">
      <c r="A13" s="21" t="s">
        <v>39</v>
      </c>
      <c r="B13" s="22" t="s">
        <v>40</v>
      </c>
      <c r="C13" s="23">
        <v>6.16</v>
      </c>
      <c r="D13" s="22" t="s">
        <v>32</v>
      </c>
      <c r="E13" s="23">
        <v>6.16</v>
      </c>
      <c r="F13" s="23">
        <v>7.4</v>
      </c>
      <c r="G13" s="23">
        <v>8.9600000000000009</v>
      </c>
    </row>
    <row r="14" spans="1:8" ht="15.75">
      <c r="A14" s="21" t="s">
        <v>41</v>
      </c>
      <c r="B14" s="22" t="s">
        <v>42</v>
      </c>
      <c r="C14" s="23">
        <v>3.65</v>
      </c>
      <c r="D14" s="22" t="s">
        <v>32</v>
      </c>
      <c r="E14" s="23">
        <v>3.65</v>
      </c>
      <c r="F14" s="23">
        <v>3.65</v>
      </c>
      <c r="G14" s="23">
        <v>3.65</v>
      </c>
    </row>
    <row r="15" spans="1:8" ht="15.75">
      <c r="A15" s="21" t="s">
        <v>43</v>
      </c>
      <c r="B15" s="22" t="s">
        <v>44</v>
      </c>
      <c r="C15" s="23">
        <v>3</v>
      </c>
      <c r="D15" s="22" t="s">
        <v>32</v>
      </c>
      <c r="E15" s="23">
        <v>0</v>
      </c>
      <c r="F15" s="23">
        <v>2.5</v>
      </c>
      <c r="G15" s="23">
        <v>5</v>
      </c>
    </row>
    <row r="16" spans="1:8" ht="15.75">
      <c r="A16" s="21" t="s">
        <v>45</v>
      </c>
      <c r="B16" s="22" t="s">
        <v>46</v>
      </c>
      <c r="C16" s="23">
        <v>4.5</v>
      </c>
      <c r="D16" s="22" t="s">
        <v>47</v>
      </c>
      <c r="E16" s="23">
        <v>0</v>
      </c>
      <c r="F16" s="23">
        <v>4.5</v>
      </c>
      <c r="G16" s="23">
        <v>4.5</v>
      </c>
    </row>
    <row r="17" spans="1:7" ht="15.75">
      <c r="A17" s="24" t="s">
        <v>48</v>
      </c>
      <c r="B17" s="19" t="s">
        <v>49</v>
      </c>
      <c r="C17" s="25">
        <v>28</v>
      </c>
      <c r="D17" s="19" t="s">
        <v>47</v>
      </c>
      <c r="E17" s="156"/>
      <c r="F17" s="157"/>
      <c r="G17" s="158"/>
    </row>
    <row r="18" spans="1:7">
      <c r="A18" s="150"/>
      <c r="B18" s="150"/>
      <c r="C18" s="150"/>
      <c r="D18" s="150"/>
      <c r="E18" s="150"/>
      <c r="F18" s="150"/>
      <c r="G18" s="150"/>
    </row>
    <row r="19" spans="1:7">
      <c r="A19" s="151" t="s">
        <v>50</v>
      </c>
      <c r="B19" s="152"/>
      <c r="C19" s="152"/>
      <c r="D19" s="152"/>
      <c r="E19" s="152"/>
      <c r="F19" s="152"/>
      <c r="G19" s="152"/>
    </row>
    <row r="20" spans="1:7">
      <c r="A20" s="152"/>
      <c r="B20" s="152"/>
      <c r="C20" s="152"/>
      <c r="D20" s="152"/>
      <c r="E20" s="152"/>
      <c r="F20" s="152"/>
      <c r="G20" s="152"/>
    </row>
    <row r="21" spans="1:7">
      <c r="A21" s="152"/>
      <c r="B21" s="152"/>
      <c r="C21" s="152"/>
      <c r="D21" s="152"/>
      <c r="E21" s="152"/>
      <c r="F21" s="152"/>
      <c r="G21" s="152"/>
    </row>
    <row r="22" spans="1:7">
      <c r="A22" s="152"/>
      <c r="B22" s="152"/>
      <c r="C22" s="152"/>
      <c r="D22" s="152"/>
      <c r="E22" s="152"/>
      <c r="F22" s="152"/>
      <c r="G22" s="152"/>
    </row>
    <row r="23" spans="1:7">
      <c r="A23" s="152"/>
      <c r="B23" s="152"/>
      <c r="C23" s="152"/>
      <c r="D23" s="152"/>
      <c r="E23" s="152"/>
      <c r="F23" s="152"/>
      <c r="G23" s="152"/>
    </row>
    <row r="24" spans="1:7">
      <c r="A24" s="152"/>
      <c r="B24" s="152"/>
      <c r="C24" s="152"/>
      <c r="D24" s="152"/>
      <c r="E24" s="152"/>
      <c r="F24" s="152"/>
      <c r="G24" s="152"/>
    </row>
    <row r="25" spans="1:7">
      <c r="A25" s="153" t="s">
        <v>51</v>
      </c>
      <c r="B25" s="154"/>
      <c r="C25" s="154"/>
      <c r="D25" s="154"/>
      <c r="E25" s="154"/>
      <c r="F25" s="154"/>
      <c r="G25" s="154"/>
    </row>
    <row r="26" spans="1:7">
      <c r="A26" s="154"/>
      <c r="B26" s="154"/>
      <c r="C26" s="154"/>
      <c r="D26" s="154"/>
      <c r="E26" s="154"/>
      <c r="F26" s="154"/>
      <c r="G26" s="154"/>
    </row>
    <row r="27" spans="1:7" ht="15.75">
      <c r="A27" s="26"/>
      <c r="B27" s="26"/>
      <c r="C27" s="26"/>
      <c r="D27" s="26"/>
      <c r="E27" s="26"/>
      <c r="F27" s="26"/>
      <c r="G27" s="26"/>
    </row>
    <row r="28" spans="1:7">
      <c r="A28" s="153" t="s">
        <v>52</v>
      </c>
      <c r="B28" s="154"/>
      <c r="C28" s="154"/>
      <c r="D28" s="154"/>
      <c r="E28" s="154"/>
      <c r="F28" s="154"/>
      <c r="G28" s="154"/>
    </row>
    <row r="29" spans="1:7">
      <c r="A29" s="154"/>
      <c r="B29" s="154"/>
      <c r="C29" s="154"/>
      <c r="D29" s="154"/>
      <c r="E29" s="154"/>
      <c r="F29" s="154"/>
      <c r="G29" s="154"/>
    </row>
    <row r="30" spans="1:7" ht="15.75">
      <c r="A30" s="27"/>
      <c r="B30" s="27"/>
      <c r="C30" s="27"/>
      <c r="D30" s="27"/>
      <c r="E30" s="27"/>
      <c r="F30" s="27"/>
      <c r="G30" s="27"/>
    </row>
    <row r="31" spans="1:7">
      <c r="A31" s="155" t="s">
        <v>116</v>
      </c>
      <c r="B31" s="155" t="s">
        <v>117</v>
      </c>
      <c r="C31" s="155"/>
      <c r="D31" s="155"/>
      <c r="E31" s="155"/>
      <c r="F31" s="155"/>
      <c r="G31" s="155"/>
    </row>
    <row r="32" spans="1:7" ht="18.75" customHeight="1">
      <c r="A32" s="155"/>
      <c r="B32" s="155"/>
      <c r="C32" s="155"/>
      <c r="D32" s="155"/>
      <c r="E32" s="155"/>
      <c r="F32" s="155"/>
      <c r="G32" s="155"/>
    </row>
  </sheetData>
  <mergeCells count="18">
    <mergeCell ref="E17:G17"/>
    <mergeCell ref="A1:G1"/>
    <mergeCell ref="A2:E2"/>
    <mergeCell ref="F2:G2"/>
    <mergeCell ref="A3:E3"/>
    <mergeCell ref="F3:G3"/>
    <mergeCell ref="A4:G4"/>
    <mergeCell ref="A5:E5"/>
    <mergeCell ref="F5:G5"/>
    <mergeCell ref="A6:E6"/>
    <mergeCell ref="F6:G6"/>
    <mergeCell ref="A7:G7"/>
    <mergeCell ref="A18:G18"/>
    <mergeCell ref="A19:G24"/>
    <mergeCell ref="A25:G26"/>
    <mergeCell ref="A28:G29"/>
    <mergeCell ref="A31:A32"/>
    <mergeCell ref="B31:G3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K42"/>
  <sheetViews>
    <sheetView view="pageBreakPreview" zoomScale="60" zoomScaleNormal="85" workbookViewId="0">
      <selection activeCell="P13" sqref="P13"/>
    </sheetView>
  </sheetViews>
  <sheetFormatPr defaultRowHeight="14.25"/>
  <cols>
    <col min="2" max="2" width="35.375" customWidth="1"/>
    <col min="3" max="3" width="17.625" customWidth="1"/>
    <col min="4" max="4" width="15.25" customWidth="1"/>
    <col min="5" max="5" width="15.625" customWidth="1"/>
    <col min="6" max="6" width="16.125" customWidth="1"/>
    <col min="7" max="7" width="15.875" customWidth="1"/>
    <col min="8" max="8" width="12.375" bestFit="1" customWidth="1"/>
    <col min="10" max="11" width="11.75" bestFit="1" customWidth="1"/>
  </cols>
  <sheetData>
    <row r="1" spans="1:11" ht="15.75">
      <c r="A1" s="184" t="s">
        <v>53</v>
      </c>
      <c r="B1" s="184"/>
      <c r="C1" s="184"/>
      <c r="D1" s="184"/>
      <c r="E1" s="184"/>
      <c r="F1" s="184"/>
      <c r="G1" s="184"/>
      <c r="H1" s="184"/>
    </row>
    <row r="2" spans="1:11" ht="15.75">
      <c r="A2" s="185" t="str">
        <f>Orçamento!B4</f>
        <v>Obra: PONTE DA BARRA</v>
      </c>
      <c r="B2" s="185"/>
      <c r="C2" s="185"/>
      <c r="D2" s="185"/>
      <c r="E2" s="185"/>
      <c r="F2" s="185"/>
      <c r="G2" s="185"/>
      <c r="H2" s="185"/>
    </row>
    <row r="3" spans="1:11" ht="15.75">
      <c r="A3" s="186"/>
      <c r="B3" s="186"/>
      <c r="C3" s="186"/>
      <c r="D3" s="186"/>
      <c r="E3" s="186"/>
      <c r="F3" s="186"/>
      <c r="G3" s="186"/>
      <c r="H3" s="186"/>
    </row>
    <row r="4" spans="1:11" ht="25.5">
      <c r="A4" s="30" t="s">
        <v>54</v>
      </c>
      <c r="B4" s="30" t="s">
        <v>55</v>
      </c>
      <c r="C4" s="31" t="s">
        <v>56</v>
      </c>
      <c r="D4" s="31" t="s">
        <v>63</v>
      </c>
      <c r="E4" s="31" t="s">
        <v>105</v>
      </c>
      <c r="F4" s="31" t="s">
        <v>106</v>
      </c>
      <c r="G4" s="31" t="s">
        <v>107</v>
      </c>
      <c r="H4" s="31" t="s">
        <v>108</v>
      </c>
    </row>
    <row r="5" spans="1:11">
      <c r="A5" s="182" t="s">
        <v>109</v>
      </c>
      <c r="B5" s="182"/>
      <c r="C5" s="183">
        <f>Orçamento!J69</f>
        <v>126663.50182400001</v>
      </c>
      <c r="D5" s="32" t="s">
        <v>57</v>
      </c>
      <c r="E5" s="34">
        <v>0.26619999999999999</v>
      </c>
      <c r="F5" s="34">
        <v>0.44919999999999999</v>
      </c>
      <c r="G5" s="34">
        <v>0.3276</v>
      </c>
      <c r="H5" s="34"/>
      <c r="J5" s="137"/>
    </row>
    <row r="6" spans="1:11">
      <c r="A6" s="182"/>
      <c r="B6" s="182"/>
      <c r="C6" s="183"/>
      <c r="D6" s="32" t="s">
        <v>64</v>
      </c>
      <c r="E6" s="33">
        <f>E11+E14+E17+E20+E23+E26+E29</f>
        <v>33710.761152000006</v>
      </c>
      <c r="F6" s="33">
        <f>F14+F17+F26+F29+F35</f>
        <v>56898.396352000011</v>
      </c>
      <c r="G6" s="33">
        <f>G32+G35+G38</f>
        <v>41502.22464</v>
      </c>
      <c r="H6" s="33"/>
      <c r="K6" s="137"/>
    </row>
    <row r="7" spans="1:11">
      <c r="A7" s="182"/>
      <c r="B7" s="182"/>
      <c r="C7" s="183"/>
      <c r="D7" s="32" t="s">
        <v>58</v>
      </c>
      <c r="E7" s="34"/>
      <c r="F7" s="34"/>
      <c r="G7" s="34"/>
      <c r="H7" s="34"/>
    </row>
    <row r="8" spans="1:11">
      <c r="A8" s="182"/>
      <c r="B8" s="182"/>
      <c r="C8" s="183"/>
      <c r="D8" s="32" t="s">
        <v>59</v>
      </c>
      <c r="E8" s="33"/>
      <c r="F8" s="33"/>
      <c r="G8" s="33"/>
      <c r="H8" s="33"/>
    </row>
    <row r="9" spans="1:11">
      <c r="A9" s="180">
        <v>1</v>
      </c>
      <c r="B9" s="181" t="str">
        <f>Orçamento!D12</f>
        <v>SERVIÇOS PRELIMINARES</v>
      </c>
      <c r="C9" s="178">
        <f>Orçamento!J16</f>
        <v>11165.644800000002</v>
      </c>
      <c r="D9" s="28" t="s">
        <v>57</v>
      </c>
      <c r="E9" s="29">
        <v>1</v>
      </c>
      <c r="F9" s="29"/>
      <c r="G9" s="29"/>
      <c r="H9" s="29"/>
    </row>
    <row r="10" spans="1:11">
      <c r="A10" s="180"/>
      <c r="B10" s="181"/>
      <c r="C10" s="178"/>
      <c r="D10" s="28" t="s">
        <v>58</v>
      </c>
      <c r="E10" s="29"/>
      <c r="F10" s="29"/>
      <c r="G10" s="29"/>
      <c r="H10" s="29"/>
    </row>
    <row r="11" spans="1:11">
      <c r="A11" s="180"/>
      <c r="B11" s="181"/>
      <c r="C11" s="178"/>
      <c r="D11" s="28" t="s">
        <v>59</v>
      </c>
      <c r="E11" s="42">
        <f>C9</f>
        <v>11165.644800000002</v>
      </c>
      <c r="F11" s="132"/>
      <c r="G11" s="132"/>
      <c r="H11" s="132"/>
    </row>
    <row r="12" spans="1:11">
      <c r="A12" s="180">
        <v>2</v>
      </c>
      <c r="B12" s="181" t="str">
        <f>Orçamento!D18</f>
        <v>ALVENARIA DE BLOCO DE CONCRETO</v>
      </c>
      <c r="C12" s="178">
        <f>Orçamento!J21</f>
        <v>5284.3052800000005</v>
      </c>
      <c r="D12" s="28" t="s">
        <v>57</v>
      </c>
      <c r="E12" s="29">
        <v>0.7</v>
      </c>
      <c r="F12" s="29">
        <v>0.3</v>
      </c>
      <c r="G12" s="29"/>
      <c r="H12" s="132"/>
    </row>
    <row r="13" spans="1:11">
      <c r="A13" s="180"/>
      <c r="B13" s="181"/>
      <c r="C13" s="178"/>
      <c r="D13" s="28" t="s">
        <v>58</v>
      </c>
      <c r="E13" s="29"/>
      <c r="F13" s="29"/>
      <c r="G13" s="29"/>
      <c r="H13" s="132"/>
    </row>
    <row r="14" spans="1:11">
      <c r="A14" s="180"/>
      <c r="B14" s="181"/>
      <c r="C14" s="178"/>
      <c r="D14" s="28" t="s">
        <v>59</v>
      </c>
      <c r="E14" s="42">
        <f>C12*E12</f>
        <v>3699.013696</v>
      </c>
      <c r="F14" s="42">
        <f>C12*F12</f>
        <v>1585.2915840000001</v>
      </c>
      <c r="G14" s="42"/>
      <c r="H14" s="132"/>
    </row>
    <row r="15" spans="1:11">
      <c r="A15" s="180">
        <v>3</v>
      </c>
      <c r="B15" s="181" t="str">
        <f>Orçamento!D23</f>
        <v>ATERRO</v>
      </c>
      <c r="C15" s="178">
        <f>Orçamento!J26</f>
        <v>8362.655999999999</v>
      </c>
      <c r="D15" s="28" t="s">
        <v>57</v>
      </c>
      <c r="E15" s="29">
        <v>0.7</v>
      </c>
      <c r="F15" s="29">
        <v>0.3</v>
      </c>
      <c r="G15" s="29"/>
      <c r="H15" s="29"/>
    </row>
    <row r="16" spans="1:11">
      <c r="A16" s="180"/>
      <c r="B16" s="181"/>
      <c r="C16" s="178"/>
      <c r="D16" s="28" t="s">
        <v>58</v>
      </c>
      <c r="E16" s="29"/>
      <c r="F16" s="29"/>
      <c r="G16" s="29"/>
      <c r="H16" s="29"/>
    </row>
    <row r="17" spans="1:8">
      <c r="A17" s="180"/>
      <c r="B17" s="181"/>
      <c r="C17" s="178"/>
      <c r="D17" s="28" t="s">
        <v>59</v>
      </c>
      <c r="E17" s="42">
        <f>C15*E15</f>
        <v>5853.859199999999</v>
      </c>
      <c r="F17" s="42">
        <f>C15*F15</f>
        <v>2508.7967999999996</v>
      </c>
      <c r="G17" s="42"/>
      <c r="H17" s="133"/>
    </row>
    <row r="18" spans="1:8">
      <c r="A18" s="180">
        <v>4</v>
      </c>
      <c r="B18" s="181" t="str">
        <f>Orçamento!D28</f>
        <v>FUNDAÇÃO - ESTACAS</v>
      </c>
      <c r="C18" s="178">
        <f>Orçamento!J32</f>
        <v>3827.5409920000002</v>
      </c>
      <c r="D18" s="28" t="s">
        <v>57</v>
      </c>
      <c r="E18" s="29">
        <v>1</v>
      </c>
      <c r="F18" s="29"/>
      <c r="G18" s="29"/>
      <c r="H18" s="29"/>
    </row>
    <row r="19" spans="1:8">
      <c r="A19" s="180"/>
      <c r="B19" s="181"/>
      <c r="C19" s="178"/>
      <c r="D19" s="28" t="s">
        <v>58</v>
      </c>
      <c r="E19" s="29"/>
      <c r="F19" s="29"/>
      <c r="G19" s="29"/>
      <c r="H19" s="29"/>
    </row>
    <row r="20" spans="1:8">
      <c r="A20" s="180"/>
      <c r="B20" s="181"/>
      <c r="C20" s="178"/>
      <c r="D20" s="28" t="s">
        <v>59</v>
      </c>
      <c r="E20" s="42">
        <f>$C$18*E18</f>
        <v>3827.5409920000002</v>
      </c>
      <c r="F20" s="42"/>
      <c r="G20" s="42"/>
      <c r="H20" s="133"/>
    </row>
    <row r="21" spans="1:8">
      <c r="A21" s="180">
        <v>5</v>
      </c>
      <c r="B21" s="177" t="str">
        <f>Orçamento!D34</f>
        <v>ESTRUTURAS DE CONCRETO ARMADO - BLOCOS</v>
      </c>
      <c r="C21" s="178">
        <f>Orçamento!J39</f>
        <v>3824.8926719999999</v>
      </c>
      <c r="D21" s="28" t="s">
        <v>57</v>
      </c>
      <c r="E21" s="29">
        <v>1</v>
      </c>
      <c r="F21" s="29"/>
      <c r="G21" s="29"/>
      <c r="H21" s="29"/>
    </row>
    <row r="22" spans="1:8">
      <c r="A22" s="180"/>
      <c r="B22" s="177"/>
      <c r="C22" s="178"/>
      <c r="D22" s="28" t="s">
        <v>58</v>
      </c>
      <c r="E22" s="29"/>
      <c r="F22" s="29"/>
      <c r="G22" s="29"/>
      <c r="H22" s="29"/>
    </row>
    <row r="23" spans="1:8">
      <c r="A23" s="180"/>
      <c r="B23" s="177"/>
      <c r="C23" s="178"/>
      <c r="D23" s="28" t="s">
        <v>59</v>
      </c>
      <c r="E23" s="42">
        <f>C21</f>
        <v>3824.8926719999999</v>
      </c>
      <c r="F23" s="132"/>
      <c r="G23" s="42"/>
      <c r="H23" s="42"/>
    </row>
    <row r="24" spans="1:8">
      <c r="A24" s="180">
        <v>6</v>
      </c>
      <c r="B24" s="177" t="str">
        <f>Orçamento!D41</f>
        <v>ESTRUTURAS DE CONCRETO ARMADO - VIGAS</v>
      </c>
      <c r="C24" s="178">
        <f>Orçamento!J47</f>
        <v>5568.6003200000005</v>
      </c>
      <c r="D24" s="28" t="s">
        <v>57</v>
      </c>
      <c r="E24" s="29">
        <v>0.4</v>
      </c>
      <c r="F24" s="29">
        <v>0.6</v>
      </c>
      <c r="G24" s="29"/>
      <c r="H24" s="29"/>
    </row>
    <row r="25" spans="1:8">
      <c r="A25" s="180"/>
      <c r="B25" s="177"/>
      <c r="C25" s="178"/>
      <c r="D25" s="28" t="s">
        <v>58</v>
      </c>
      <c r="E25" s="29"/>
      <c r="F25" s="29"/>
      <c r="G25" s="29"/>
      <c r="H25" s="29"/>
    </row>
    <row r="26" spans="1:8">
      <c r="A26" s="180"/>
      <c r="B26" s="177"/>
      <c r="C26" s="178"/>
      <c r="D26" s="28" t="s">
        <v>59</v>
      </c>
      <c r="E26" s="42">
        <f>C24*E24</f>
        <v>2227.4401280000002</v>
      </c>
      <c r="F26" s="42">
        <f>C24*F24</f>
        <v>3341.1601920000003</v>
      </c>
      <c r="G26" s="42"/>
      <c r="H26" s="42"/>
    </row>
    <row r="27" spans="1:8">
      <c r="A27" s="180">
        <v>7</v>
      </c>
      <c r="B27" s="177" t="str">
        <f>Orçamento!D49</f>
        <v>ESTRUTURAS DE CONCRETO ARMADO - PILARES</v>
      </c>
      <c r="C27" s="178">
        <f>Orçamento!J55</f>
        <v>7780.9241600000005</v>
      </c>
      <c r="D27" s="28" t="s">
        <v>57</v>
      </c>
      <c r="E27" s="29">
        <v>0.4</v>
      </c>
      <c r="F27" s="29">
        <v>0.6</v>
      </c>
      <c r="G27" s="29"/>
      <c r="H27" s="29"/>
    </row>
    <row r="28" spans="1:8">
      <c r="A28" s="180"/>
      <c r="B28" s="177"/>
      <c r="C28" s="178"/>
      <c r="D28" s="28" t="s">
        <v>58</v>
      </c>
      <c r="E28" s="29"/>
      <c r="F28" s="29"/>
      <c r="G28" s="29"/>
      <c r="H28" s="29"/>
    </row>
    <row r="29" spans="1:8">
      <c r="A29" s="180"/>
      <c r="B29" s="177"/>
      <c r="C29" s="178"/>
      <c r="D29" s="28" t="s">
        <v>59</v>
      </c>
      <c r="E29" s="42">
        <f>C27*E27</f>
        <v>3112.3696640000003</v>
      </c>
      <c r="F29" s="42">
        <f>C27*F27</f>
        <v>4668.5544959999997</v>
      </c>
      <c r="G29" s="42"/>
      <c r="H29" s="42"/>
    </row>
    <row r="30" spans="1:8">
      <c r="A30" s="180">
        <v>8</v>
      </c>
      <c r="B30" s="177" t="str">
        <f>Orçamento!D57</f>
        <v>PONTE - MADEIRAMENTO</v>
      </c>
      <c r="C30" s="178">
        <f>Orçamento!J59</f>
        <v>24734.976000000002</v>
      </c>
      <c r="D30" s="28" t="s">
        <v>57</v>
      </c>
      <c r="E30" s="29"/>
      <c r="F30" s="29"/>
      <c r="G30" s="29">
        <v>1</v>
      </c>
      <c r="H30" s="29"/>
    </row>
    <row r="31" spans="1:8">
      <c r="A31" s="180"/>
      <c r="B31" s="177"/>
      <c r="C31" s="178"/>
      <c r="D31" s="28" t="s">
        <v>58</v>
      </c>
      <c r="E31" s="29"/>
      <c r="F31" s="29"/>
      <c r="G31" s="29"/>
      <c r="H31" s="29"/>
    </row>
    <row r="32" spans="1:8">
      <c r="A32" s="180"/>
      <c r="B32" s="177"/>
      <c r="C32" s="178"/>
      <c r="D32" s="28" t="s">
        <v>59</v>
      </c>
      <c r="E32" s="132"/>
      <c r="F32" s="42"/>
      <c r="G32" s="42">
        <f>C30*G30</f>
        <v>24734.976000000002</v>
      </c>
      <c r="H32" s="42"/>
    </row>
    <row r="33" spans="1:8">
      <c r="A33" s="180">
        <v>9</v>
      </c>
      <c r="B33" s="177" t="str">
        <f>Orçamento!D61</f>
        <v>PONTE - VIGAS I</v>
      </c>
      <c r="C33" s="178">
        <f>Orçamento!J62</f>
        <v>55993.241600000008</v>
      </c>
      <c r="D33" s="28" t="s">
        <v>57</v>
      </c>
      <c r="E33" s="29"/>
      <c r="F33" s="29">
        <v>0.8</v>
      </c>
      <c r="G33" s="29">
        <v>0.2</v>
      </c>
      <c r="H33" s="29"/>
    </row>
    <row r="34" spans="1:8">
      <c r="A34" s="180"/>
      <c r="B34" s="177"/>
      <c r="C34" s="178"/>
      <c r="D34" s="28" t="s">
        <v>58</v>
      </c>
      <c r="E34" s="29"/>
      <c r="F34" s="29"/>
      <c r="G34" s="29"/>
      <c r="H34" s="29"/>
    </row>
    <row r="35" spans="1:8">
      <c r="A35" s="180"/>
      <c r="B35" s="177"/>
      <c r="C35" s="178"/>
      <c r="D35" s="28" t="s">
        <v>59</v>
      </c>
      <c r="E35" s="138"/>
      <c r="F35" s="139">
        <f>C33*F33</f>
        <v>44794.593280000008</v>
      </c>
      <c r="G35" s="139">
        <f>C33*G33</f>
        <v>11198.648320000002</v>
      </c>
      <c r="H35" s="42"/>
    </row>
    <row r="36" spans="1:8">
      <c r="A36" s="180">
        <v>10</v>
      </c>
      <c r="B36" s="177" t="str">
        <f>Orçamento!D65</f>
        <v>LIMPEZA FINAL PARA ENTREGA DA OBRA</v>
      </c>
      <c r="C36" s="178">
        <f>Orçamento!J67</f>
        <v>120.72000000000001</v>
      </c>
      <c r="D36" s="28" t="s">
        <v>57</v>
      </c>
      <c r="E36" s="29"/>
      <c r="F36" s="29"/>
      <c r="G36" s="29">
        <v>1</v>
      </c>
      <c r="H36" s="29"/>
    </row>
    <row r="37" spans="1:8">
      <c r="A37" s="180"/>
      <c r="B37" s="177"/>
      <c r="C37" s="178"/>
      <c r="D37" s="28" t="s">
        <v>58</v>
      </c>
      <c r="E37" s="29"/>
      <c r="F37" s="29"/>
      <c r="G37" s="29"/>
      <c r="H37" s="29"/>
    </row>
    <row r="38" spans="1:8">
      <c r="A38" s="180"/>
      <c r="B38" s="177"/>
      <c r="C38" s="178"/>
      <c r="D38" s="28" t="s">
        <v>59</v>
      </c>
      <c r="E38" s="132"/>
      <c r="F38" s="132"/>
      <c r="G38" s="42">
        <f>$C$24*G36</f>
        <v>5568.6003200000005</v>
      </c>
      <c r="H38" s="42"/>
    </row>
    <row r="39" spans="1:8">
      <c r="A39" s="131"/>
      <c r="B39" s="132"/>
      <c r="C39" s="133">
        <f>SUM(C9:C38)</f>
        <v>126663.50182400001</v>
      </c>
      <c r="D39" s="28"/>
      <c r="E39" s="42"/>
      <c r="F39" s="42"/>
      <c r="G39" s="42"/>
      <c r="H39" s="43">
        <f>C5</f>
        <v>126663.50182400001</v>
      </c>
    </row>
    <row r="40" spans="1:8">
      <c r="A40" s="179" t="s">
        <v>60</v>
      </c>
      <c r="B40" s="179"/>
      <c r="C40" s="179"/>
      <c r="D40" s="179"/>
      <c r="E40" s="179"/>
      <c r="F40" s="179"/>
      <c r="G40" s="179"/>
      <c r="H40" s="179"/>
    </row>
    <row r="41" spans="1:8">
      <c r="A41" s="179"/>
      <c r="B41" s="179"/>
      <c r="C41" s="179"/>
      <c r="D41" s="179"/>
      <c r="E41" s="179"/>
      <c r="F41" s="179"/>
      <c r="G41" s="179"/>
      <c r="H41" s="179"/>
    </row>
    <row r="42" spans="1:8" ht="42.75" customHeight="1">
      <c r="A42" s="177" t="s">
        <v>112</v>
      </c>
      <c r="B42" s="181"/>
      <c r="C42" s="181"/>
      <c r="D42" s="181"/>
      <c r="E42" s="181"/>
      <c r="F42" s="181"/>
      <c r="G42" s="181"/>
      <c r="H42" s="181"/>
    </row>
  </sheetData>
  <mergeCells count="37">
    <mergeCell ref="A5:B8"/>
    <mergeCell ref="C5:C8"/>
    <mergeCell ref="A42:H42"/>
    <mergeCell ref="A1:H1"/>
    <mergeCell ref="A2:H2"/>
    <mergeCell ref="A3:H3"/>
    <mergeCell ref="B9:B11"/>
    <mergeCell ref="A9:A11"/>
    <mergeCell ref="A12:A14"/>
    <mergeCell ref="B12:B14"/>
    <mergeCell ref="C9:C11"/>
    <mergeCell ref="C12:C14"/>
    <mergeCell ref="A15:A17"/>
    <mergeCell ref="B15:B17"/>
    <mergeCell ref="C15:C17"/>
    <mergeCell ref="A18:A20"/>
    <mergeCell ref="B18:B20"/>
    <mergeCell ref="C18:C20"/>
    <mergeCell ref="A21:A23"/>
    <mergeCell ref="B21:B23"/>
    <mergeCell ref="C21:C23"/>
    <mergeCell ref="B36:B38"/>
    <mergeCell ref="C36:C38"/>
    <mergeCell ref="A40:H41"/>
    <mergeCell ref="A24:A26"/>
    <mergeCell ref="B24:B26"/>
    <mergeCell ref="C24:C26"/>
    <mergeCell ref="A27:A29"/>
    <mergeCell ref="B27:B29"/>
    <mergeCell ref="C27:C29"/>
    <mergeCell ref="A30:A32"/>
    <mergeCell ref="B30:B32"/>
    <mergeCell ref="C30:C32"/>
    <mergeCell ref="A36:A38"/>
    <mergeCell ref="A33:A35"/>
    <mergeCell ref="B33:B35"/>
    <mergeCell ref="C33:C35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Orçamento</vt:lpstr>
      <vt:lpstr>BDI</vt:lpstr>
      <vt:lpstr>Cronograma</vt:lpstr>
      <vt:lpstr>Cronograma!Area_de_impressao</vt:lpstr>
      <vt:lpstr>Orçamento!Area_de_impressao</vt:lpstr>
      <vt:lpstr>Orçamento!Titulos_de_impressao</vt:lpstr>
    </vt:vector>
  </TitlesOfParts>
  <Company>Fnde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Dener</cp:lastModifiedBy>
  <cp:lastPrinted>2021-03-30T19:07:05Z</cp:lastPrinted>
  <dcterms:created xsi:type="dcterms:W3CDTF">2012-10-15T18:57:41Z</dcterms:created>
  <dcterms:modified xsi:type="dcterms:W3CDTF">2021-03-30T19:07:14Z</dcterms:modified>
</cp:coreProperties>
</file>